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  <sheet name="FY 05-06" sheetId="20" r:id="rId20"/>
  </sheets>
  <definedNames>
    <definedName name="_xlfn.IFERROR" hidden="1">#NAME?</definedName>
    <definedName name="_xlnm.Print_Area" localSheetId="19">'FY 05-06'!$A$1:$F$67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10-11'!$A$1:$F$66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<sst xmlns="http://schemas.openxmlformats.org/spreadsheetml/2006/main" count="368" uniqueCount="39">
  <si>
    <t>8315 Park Road</t>
  </si>
  <si>
    <t>Batavia, NY 14020</t>
  </si>
  <si>
    <t>www.batavia-downs.com</t>
  </si>
  <si>
    <t>(585) 343-3750</t>
  </si>
  <si>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</si>
  <si>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</si>
  <si>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</si>
  <si>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</si>
  <si>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</si>
  <si>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</si>
  <si>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</si>
  <si>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</si>
  <si>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</si>
  <si>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</si>
  <si>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Batavia Downs Casino</t>
  </si>
  <si>
    <t>Fiscal Year 2009/2010</t>
  </si>
  <si>
    <t>Week-Ending</t>
  </si>
  <si>
    <t>Fiscal Year 2005/2006</t>
  </si>
  <si>
    <t>Totals</t>
  </si>
  <si>
    <t>Fiscal Year 2006/2007</t>
  </si>
  <si>
    <t>Fiscal Year 2007/2008</t>
  </si>
  <si>
    <t>Fiscal Year 2010/2011</t>
  </si>
  <si>
    <t>Fiscal Year 2011/2012</t>
  </si>
  <si>
    <t>Free Play</t>
  </si>
  <si>
    <t>Fiscal Year 2012/2013</t>
  </si>
  <si>
    <t>Allowance</t>
  </si>
  <si>
    <t>Fiscal Year 2013/2014</t>
  </si>
  <si>
    <t>Batavia Downs Gaming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</si>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</sst>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.0_);[Red]\(&quot;$&quot;#,##0.0\)"/>
    <numFmt numFmtId="168" formatCode="&quot;$&quot;#,##0.0_);\(&quot;$&quot;#,##0.0\)"/>
    <numFmt numFmtId="169" formatCode="m/d/yy;@"/>
    <numFmt numFmtId="170" formatCode="0_);[Red]\(0\)"/>
    <numFmt numFmtId="171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125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125" applyNumberFormat="1" applyBorder="1" applyAlignment="1">
      <alignment horizontal="center" vertical="center" wrapText="1"/>
      <protection/>
    </xf>
    <xf numFmtId="5" fontId="48" fillId="0" borderId="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5" fontId="48" fillId="0" borderId="0" xfId="0" applyNumberFormat="1" applyFont="1" applyBorder="1" applyAlignment="1">
      <alignment/>
    </xf>
    <xf numFmtId="5" fontId="48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7" fillId="0" borderId="0" xfId="66" applyNumberFormat="1" applyFont="1" applyAlignment="1" applyProtection="1">
      <alignment horizontal="center"/>
      <protection/>
    </xf>
    <xf numFmtId="6" fontId="8" fillId="0" borderId="0" xfId="0" applyNumberFormat="1" applyFont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Comma 8" xfId="54"/>
    <cellStyle name="Currency" xfId="55"/>
    <cellStyle name="Currency [0]" xfId="56"/>
    <cellStyle name="Currency 2" xfId="57"/>
    <cellStyle name="Currency 3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0" xfId="70"/>
    <cellStyle name="Normal 10 2" xfId="71"/>
    <cellStyle name="Normal 11" xfId="72"/>
    <cellStyle name="Normal 11 2" xfId="73"/>
    <cellStyle name="Normal 12" xfId="74"/>
    <cellStyle name="Normal 12 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 3" xfId="85"/>
    <cellStyle name="Normal 20" xfId="86"/>
    <cellStyle name="Normal 21" xfId="87"/>
    <cellStyle name="Normal 22" xfId="88"/>
    <cellStyle name="Normal 23" xfId="89"/>
    <cellStyle name="Normal 24" xfId="90"/>
    <cellStyle name="Normal 25" xfId="91"/>
    <cellStyle name="Normal 26" xfId="92"/>
    <cellStyle name="Normal 27" xfId="93"/>
    <cellStyle name="Normal 28" xfId="94"/>
    <cellStyle name="Normal 29" xfId="95"/>
    <cellStyle name="Normal 3" xfId="96"/>
    <cellStyle name="Normal 3 2" xfId="97"/>
    <cellStyle name="Normal 30" xfId="98"/>
    <cellStyle name="Normal 31" xfId="99"/>
    <cellStyle name="Normal 32" xfId="100"/>
    <cellStyle name="Normal 33" xfId="101"/>
    <cellStyle name="Normal 34" xfId="102"/>
    <cellStyle name="Normal 35" xfId="103"/>
    <cellStyle name="Normal 36" xfId="104"/>
    <cellStyle name="Normal 4" xfId="105"/>
    <cellStyle name="Normal 4 2" xfId="106"/>
    <cellStyle name="Normal 4 3" xfId="107"/>
    <cellStyle name="Normal 4 4" xfId="108"/>
    <cellStyle name="Normal 4 5" xfId="109"/>
    <cellStyle name="Normal 5" xfId="110"/>
    <cellStyle name="Normal 5 2" xfId="111"/>
    <cellStyle name="Normal 6" xfId="112"/>
    <cellStyle name="Normal 6 2" xfId="113"/>
    <cellStyle name="Normal 7" xfId="114"/>
    <cellStyle name="Normal 7 2" xfId="115"/>
    <cellStyle name="Normal 8" xfId="116"/>
    <cellStyle name="Normal 8 2" xfId="117"/>
    <cellStyle name="Normal 9" xfId="118"/>
    <cellStyle name="Normal 9 2" xfId="119"/>
    <cellStyle name="Note" xfId="120"/>
    <cellStyle name="Output" xfId="121"/>
    <cellStyle name="Percent" xfId="122"/>
    <cellStyle name="Percent 2" xfId="123"/>
    <cellStyle name="Percent 3" xfId="124"/>
    <cellStyle name="Style 1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</xdr:col>
      <xdr:colOff>457200</xdr:colOff>
      <xdr:row>5</xdr:row>
      <xdr:rowOff>123825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</xdr:col>
      <xdr:colOff>457200</xdr:colOff>
      <xdr:row>5</xdr:row>
      <xdr:rowOff>123825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180975</xdr:colOff>
      <xdr:row>5</xdr:row>
      <xdr:rowOff>19050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180975</xdr:colOff>
      <xdr:row>5</xdr:row>
      <xdr:rowOff>19050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1</xdr:col>
      <xdr:colOff>257175</xdr:colOff>
      <xdr:row>5</xdr:row>
      <xdr:rowOff>57150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</xdr:col>
      <xdr:colOff>247650</xdr:colOff>
      <xdr:row>5</xdr:row>
      <xdr:rowOff>57150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295275</xdr:colOff>
      <xdr:row>5</xdr:row>
      <xdr:rowOff>66675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</xdr:col>
      <xdr:colOff>247650</xdr:colOff>
      <xdr:row>5</xdr:row>
      <xdr:rowOff>66675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38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45381</v>
      </c>
      <c r="B12" s="15">
        <v>23404744.16</v>
      </c>
      <c r="C12" s="15">
        <v>295827.5</v>
      </c>
      <c r="D12" s="15">
        <f>IF(ISBLANK(B12),"",B12-C12-E12)</f>
        <v>21392593.44</v>
      </c>
      <c r="E12" s="15">
        <v>1716323.2199999993</v>
      </c>
      <c r="F12" s="16">
        <v>928</v>
      </c>
      <c r="G12" s="15">
        <f>IF(ISBLANK(B12),"",E12/F12/7)</f>
        <v>264.2123183497536</v>
      </c>
    </row>
    <row r="13" spans="1:7" ht="12.75">
      <c r="A13" s="22">
        <f aca="true" t="shared" si="0" ref="A13:A63">+A12+7</f>
        <v>45388</v>
      </c>
      <c r="B13" s="15">
        <v>23162269.32</v>
      </c>
      <c r="C13" s="15">
        <v>281863.64999999997</v>
      </c>
      <c r="D13" s="15">
        <f aca="true" t="shared" si="1" ref="D13:D64">IF(ISBLANK(B13),"",B13-C13-E13)</f>
        <v>20952011.91</v>
      </c>
      <c r="E13" s="15">
        <v>1928393.76</v>
      </c>
      <c r="F13" s="16">
        <v>928</v>
      </c>
      <c r="G13" s="15">
        <f aca="true" t="shared" si="2" ref="G13:G64">IF(ISBLANK(B13),"",E13/F13/7)</f>
        <v>296.858645320197</v>
      </c>
    </row>
    <row r="14" spans="1:7" ht="12.75">
      <c r="A14" s="22">
        <f t="shared" si="0"/>
        <v>45395</v>
      </c>
      <c r="B14" s="15">
        <v>23131400.17</v>
      </c>
      <c r="C14" s="15">
        <v>269425.73</v>
      </c>
      <c r="D14" s="15">
        <f t="shared" si="1"/>
        <v>21080337.91</v>
      </c>
      <c r="E14" s="15">
        <v>1781636.53</v>
      </c>
      <c r="F14" s="16">
        <v>928</v>
      </c>
      <c r="G14" s="15">
        <f t="shared" si="2"/>
        <v>274.2667072044335</v>
      </c>
    </row>
    <row r="15" spans="1:7" ht="12.75">
      <c r="A15" s="22">
        <f t="shared" si="0"/>
        <v>45402</v>
      </c>
      <c r="B15" s="15">
        <v>23230731.119999997</v>
      </c>
      <c r="C15" s="15">
        <v>210478.03</v>
      </c>
      <c r="D15" s="15">
        <f t="shared" si="1"/>
        <v>21209740.359999996</v>
      </c>
      <c r="E15" s="15">
        <v>1810512.73</v>
      </c>
      <c r="F15" s="16">
        <v>928</v>
      </c>
      <c r="G15" s="15">
        <f t="shared" si="2"/>
        <v>278.7119350369458</v>
      </c>
    </row>
    <row r="16" spans="1:7" ht="12.75">
      <c r="A16" s="22">
        <f t="shared" si="0"/>
        <v>45409</v>
      </c>
      <c r="B16" s="15">
        <v>23157502.089999996</v>
      </c>
      <c r="C16" s="15">
        <v>259555.79000000004</v>
      </c>
      <c r="D16" s="15">
        <f t="shared" si="1"/>
        <v>21071318.97</v>
      </c>
      <c r="E16" s="15">
        <v>1826627.3299999994</v>
      </c>
      <c r="F16" s="16">
        <v>928</v>
      </c>
      <c r="G16" s="15">
        <f t="shared" si="2"/>
        <v>281.1926308497536</v>
      </c>
    </row>
    <row r="17" spans="1:10" ht="12.75">
      <c r="A17" s="22">
        <f t="shared" si="0"/>
        <v>45416</v>
      </c>
      <c r="B17" s="15">
        <v>22858492.53</v>
      </c>
      <c r="C17" s="15">
        <v>302710.83999999997</v>
      </c>
      <c r="D17" s="15">
        <f t="shared" si="1"/>
        <v>20808997.37</v>
      </c>
      <c r="E17" s="15">
        <v>1746784.3200000003</v>
      </c>
      <c r="F17" s="16">
        <v>928</v>
      </c>
      <c r="G17" s="15">
        <f t="shared" si="2"/>
        <v>268.90152709359614</v>
      </c>
      <c r="J17" s="15"/>
    </row>
    <row r="18" spans="1:7" ht="12.75">
      <c r="A18" s="22">
        <f t="shared" si="0"/>
        <v>45423</v>
      </c>
      <c r="B18" s="15">
        <v>23519957.51</v>
      </c>
      <c r="C18" s="15">
        <v>286064.1</v>
      </c>
      <c r="D18" s="15">
        <f t="shared" si="1"/>
        <v>21559610.75</v>
      </c>
      <c r="E18" s="15">
        <v>1674282.66</v>
      </c>
      <c r="F18" s="16">
        <v>928</v>
      </c>
      <c r="G18" s="15">
        <f t="shared" si="2"/>
        <v>257.74055726600983</v>
      </c>
    </row>
    <row r="19" spans="1:7" ht="12.75">
      <c r="A19" s="22">
        <f t="shared" si="0"/>
        <v>45430</v>
      </c>
      <c r="B19" s="15">
        <v>23056614.21</v>
      </c>
      <c r="C19" s="15">
        <v>243364.50999999998</v>
      </c>
      <c r="D19" s="15">
        <f t="shared" si="1"/>
        <v>21007694.06</v>
      </c>
      <c r="E19" s="15">
        <v>1805555.6400000008</v>
      </c>
      <c r="F19" s="16">
        <v>928</v>
      </c>
      <c r="G19" s="15">
        <f t="shared" si="2"/>
        <v>277.9488362068967</v>
      </c>
    </row>
    <row r="20" spans="1:7" ht="12.75">
      <c r="A20" s="22">
        <f t="shared" si="0"/>
        <v>45437</v>
      </c>
      <c r="B20" s="15">
        <v>21038771.209999997</v>
      </c>
      <c r="C20" s="15">
        <v>249704.28</v>
      </c>
      <c r="D20" s="15">
        <f t="shared" si="1"/>
        <v>19250494.719999995</v>
      </c>
      <c r="E20" s="15">
        <v>1538572.2099999995</v>
      </c>
      <c r="F20" s="16">
        <v>928</v>
      </c>
      <c r="G20" s="15">
        <f t="shared" si="2"/>
        <v>236.84917025862063</v>
      </c>
    </row>
    <row r="21" spans="1:7" ht="12.75">
      <c r="A21" s="22">
        <f t="shared" si="0"/>
        <v>45444</v>
      </c>
      <c r="B21" s="15">
        <v>22750131.32</v>
      </c>
      <c r="C21" s="15">
        <v>253102.72999999998</v>
      </c>
      <c r="D21" s="15">
        <f t="shared" si="1"/>
        <v>20700847.55</v>
      </c>
      <c r="E21" s="15">
        <v>1796181.0399999998</v>
      </c>
      <c r="F21" s="16">
        <v>928</v>
      </c>
      <c r="G21" s="15">
        <f t="shared" si="2"/>
        <v>276.50570197044334</v>
      </c>
    </row>
    <row r="22" spans="1:7" ht="12.75">
      <c r="A22" s="22">
        <f t="shared" si="0"/>
        <v>45451</v>
      </c>
      <c r="B22" s="15">
        <v>23060684.240000002</v>
      </c>
      <c r="C22" s="15">
        <v>290859.84</v>
      </c>
      <c r="D22" s="15">
        <f t="shared" si="1"/>
        <v>21039899.110000003</v>
      </c>
      <c r="E22" s="15">
        <v>1729925.2899999998</v>
      </c>
      <c r="F22" s="16">
        <v>928</v>
      </c>
      <c r="G22" s="15">
        <f t="shared" si="2"/>
        <v>266.30623306650244</v>
      </c>
    </row>
    <row r="23" spans="1:7" ht="12.75">
      <c r="A23" s="22">
        <f t="shared" si="0"/>
        <v>45458</v>
      </c>
      <c r="B23" s="15">
        <v>21497122.98</v>
      </c>
      <c r="C23" s="15">
        <v>247872.38</v>
      </c>
      <c r="D23" s="15">
        <f t="shared" si="1"/>
        <v>19671328.69</v>
      </c>
      <c r="E23" s="18">
        <v>1577921.9099999997</v>
      </c>
      <c r="F23" s="16">
        <v>928</v>
      </c>
      <c r="G23" s="15">
        <f t="shared" si="2"/>
        <v>242.90669796798025</v>
      </c>
    </row>
    <row r="24" spans="1:7" ht="12.75">
      <c r="A24" s="22">
        <f t="shared" si="0"/>
        <v>45465</v>
      </c>
      <c r="B24" s="15">
        <v>21876466.419999998</v>
      </c>
      <c r="C24" s="15">
        <v>219233.82</v>
      </c>
      <c r="D24" s="15">
        <f t="shared" si="1"/>
        <v>19955895.72</v>
      </c>
      <c r="E24" s="18">
        <v>1701336.8800000004</v>
      </c>
      <c r="F24" s="16">
        <v>928</v>
      </c>
      <c r="G24" s="15">
        <f t="shared" si="2"/>
        <v>261.90530788177347</v>
      </c>
    </row>
    <row r="25" spans="1:7" ht="12.75">
      <c r="A25" s="22">
        <f t="shared" si="0"/>
        <v>45472</v>
      </c>
      <c r="B25" s="15">
        <v>23603941.16</v>
      </c>
      <c r="C25" s="15">
        <v>258878.64</v>
      </c>
      <c r="D25" s="15">
        <f t="shared" si="1"/>
        <v>21693361.349999998</v>
      </c>
      <c r="E25" s="18">
        <v>1651701.1700000002</v>
      </c>
      <c r="F25" s="16">
        <v>928</v>
      </c>
      <c r="G25" s="15">
        <f t="shared" si="2"/>
        <v>254.2643426724138</v>
      </c>
    </row>
    <row r="26" spans="1:7" ht="12.75">
      <c r="A26" s="22">
        <f t="shared" si="0"/>
        <v>45479</v>
      </c>
      <c r="B26" s="15">
        <v>25157035.64</v>
      </c>
      <c r="C26" s="15">
        <v>318156.07</v>
      </c>
      <c r="D26" s="15">
        <f t="shared" si="1"/>
        <v>23056684.080000002</v>
      </c>
      <c r="E26" s="18">
        <v>1782195.49</v>
      </c>
      <c r="F26" s="16">
        <v>928</v>
      </c>
      <c r="G26" s="15">
        <f t="shared" si="2"/>
        <v>274.35275400246303</v>
      </c>
    </row>
    <row r="27" spans="1:7" ht="12.75">
      <c r="A27" s="22">
        <f t="shared" si="0"/>
        <v>45486</v>
      </c>
      <c r="B27" s="15">
        <v>22553861.580000002</v>
      </c>
      <c r="C27" s="15">
        <v>240485.11</v>
      </c>
      <c r="D27" s="15">
        <f t="shared" si="1"/>
        <v>20624793.46</v>
      </c>
      <c r="E27" s="18">
        <v>1688583.01</v>
      </c>
      <c r="F27" s="16">
        <v>928</v>
      </c>
      <c r="G27" s="15">
        <f t="shared" si="2"/>
        <v>259.9419658251232</v>
      </c>
    </row>
    <row r="28" spans="1:7" ht="12.75">
      <c r="A28" s="22">
        <f t="shared" si="0"/>
        <v>45493</v>
      </c>
      <c r="B28" s="15">
        <v>22272303.759999998</v>
      </c>
      <c r="C28" s="15">
        <v>254456.87</v>
      </c>
      <c r="D28" s="15">
        <f t="shared" si="1"/>
        <v>20292732.129999995</v>
      </c>
      <c r="E28" s="18">
        <v>1725114.76</v>
      </c>
      <c r="F28" s="16">
        <v>928</v>
      </c>
      <c r="G28" s="15">
        <f t="shared" si="2"/>
        <v>265.56569581280786</v>
      </c>
    </row>
    <row r="29" spans="1:7" ht="12.75">
      <c r="A29" s="22">
        <f t="shared" si="0"/>
        <v>45500</v>
      </c>
      <c r="B29" s="15">
        <v>22673981.25</v>
      </c>
      <c r="C29" s="15">
        <v>277080.95</v>
      </c>
      <c r="D29" s="15">
        <f t="shared" si="1"/>
        <v>20703361.94</v>
      </c>
      <c r="E29" s="18">
        <v>1693538.3600000003</v>
      </c>
      <c r="F29" s="16">
        <v>928</v>
      </c>
      <c r="G29" s="15">
        <f t="shared" si="2"/>
        <v>260.70479679802963</v>
      </c>
    </row>
    <row r="30" spans="1:7" ht="12.75">
      <c r="A30" s="22">
        <f t="shared" si="0"/>
        <v>45507</v>
      </c>
      <c r="B30" s="15">
        <v>25000352.909999996</v>
      </c>
      <c r="C30" s="15">
        <v>324550.34</v>
      </c>
      <c r="D30" s="15">
        <f t="shared" si="1"/>
        <v>22782272.029999997</v>
      </c>
      <c r="E30" s="33">
        <v>1893530.539999999</v>
      </c>
      <c r="F30" s="16">
        <v>928</v>
      </c>
      <c r="G30" s="15">
        <f t="shared" si="2"/>
        <v>291.4917703201969</v>
      </c>
    </row>
    <row r="31" spans="1:7" ht="12.75">
      <c r="A31" s="22">
        <f t="shared" si="0"/>
        <v>45514</v>
      </c>
      <c r="D31" s="15">
        <f t="shared" si="1"/>
      </c>
      <c r="E31" s="18"/>
      <c r="G31" s="15">
        <f t="shared" si="2"/>
      </c>
    </row>
    <row r="32" spans="1:7" ht="12.75">
      <c r="A32" s="22">
        <f t="shared" si="0"/>
        <v>45521</v>
      </c>
      <c r="D32" s="15">
        <f t="shared" si="1"/>
      </c>
      <c r="E32" s="18"/>
      <c r="G32" s="15">
        <f t="shared" si="2"/>
      </c>
    </row>
    <row r="33" spans="1:7" ht="12.75">
      <c r="A33" s="22">
        <f t="shared" si="0"/>
        <v>45528</v>
      </c>
      <c r="D33" s="15">
        <f t="shared" si="1"/>
      </c>
      <c r="E33" s="18"/>
      <c r="G33" s="15">
        <f t="shared" si="2"/>
      </c>
    </row>
    <row r="34" spans="1:7" ht="12.75">
      <c r="A34" s="22">
        <f t="shared" si="0"/>
        <v>45535</v>
      </c>
      <c r="D34" s="15">
        <f t="shared" si="1"/>
      </c>
      <c r="E34" s="18"/>
      <c r="G34" s="15">
        <f t="shared" si="2"/>
      </c>
    </row>
    <row r="35" spans="1:7" ht="12.75">
      <c r="A35" s="22">
        <f t="shared" si="0"/>
        <v>45542</v>
      </c>
      <c r="D35" s="15">
        <f t="shared" si="1"/>
      </c>
      <c r="E35" s="18"/>
      <c r="G35" s="15">
        <f t="shared" si="2"/>
      </c>
    </row>
    <row r="36" spans="1:7" ht="12.75">
      <c r="A36" s="22">
        <f t="shared" si="0"/>
        <v>45549</v>
      </c>
      <c r="D36" s="15">
        <f t="shared" si="1"/>
      </c>
      <c r="E36" s="18"/>
      <c r="G36" s="15">
        <f t="shared" si="2"/>
      </c>
    </row>
    <row r="37" spans="1:7" ht="12.75">
      <c r="A37" s="22">
        <f t="shared" si="0"/>
        <v>45556</v>
      </c>
      <c r="D37" s="15">
        <f t="shared" si="1"/>
      </c>
      <c r="E37" s="18"/>
      <c r="G37" s="15">
        <f t="shared" si="2"/>
      </c>
    </row>
    <row r="38" spans="1:7" ht="12.75">
      <c r="A38" s="22">
        <f t="shared" si="0"/>
        <v>45563</v>
      </c>
      <c r="D38" s="15">
        <f t="shared" si="1"/>
      </c>
      <c r="E38" s="18"/>
      <c r="G38" s="15">
        <f t="shared" si="2"/>
      </c>
    </row>
    <row r="39" spans="1:7" ht="12.75">
      <c r="A39" s="22">
        <f t="shared" si="0"/>
        <v>45570</v>
      </c>
      <c r="D39" s="15">
        <f t="shared" si="1"/>
      </c>
      <c r="E39" s="33"/>
      <c r="G39" s="15">
        <f t="shared" si="2"/>
      </c>
    </row>
    <row r="40" spans="1:7" ht="12.75">
      <c r="A40" s="22">
        <f t="shared" si="0"/>
        <v>45577</v>
      </c>
      <c r="D40" s="15">
        <f t="shared" si="1"/>
      </c>
      <c r="E40" s="18"/>
      <c r="G40" s="15">
        <f t="shared" si="2"/>
      </c>
    </row>
    <row r="41" spans="1:7" ht="12.75">
      <c r="A41" s="22">
        <f t="shared" si="0"/>
        <v>45584</v>
      </c>
      <c r="D41" s="15">
        <f t="shared" si="1"/>
      </c>
      <c r="E41" s="18"/>
      <c r="G41" s="15">
        <f t="shared" si="2"/>
      </c>
    </row>
    <row r="42" spans="1:7" ht="12.75">
      <c r="A42" s="22">
        <f t="shared" si="0"/>
        <v>45591</v>
      </c>
      <c r="D42" s="15">
        <f t="shared" si="1"/>
      </c>
      <c r="E42" s="18"/>
      <c r="G42" s="15">
        <f t="shared" si="2"/>
      </c>
    </row>
    <row r="43" spans="1:7" ht="12.75">
      <c r="A43" s="22">
        <f t="shared" si="0"/>
        <v>45598</v>
      </c>
      <c r="D43" s="15">
        <f t="shared" si="1"/>
      </c>
      <c r="E43" s="18"/>
      <c r="G43" s="15">
        <f t="shared" si="2"/>
      </c>
    </row>
    <row r="44" spans="1:7" ht="12.75">
      <c r="A44" s="22">
        <f t="shared" si="0"/>
        <v>45605</v>
      </c>
      <c r="D44" s="15">
        <f t="shared" si="1"/>
      </c>
      <c r="E44" s="18"/>
      <c r="G44" s="15">
        <f t="shared" si="2"/>
      </c>
    </row>
    <row r="45" spans="1:7" ht="12.75">
      <c r="A45" s="22">
        <f t="shared" si="0"/>
        <v>45612</v>
      </c>
      <c r="B45" s="18"/>
      <c r="C45" s="18"/>
      <c r="D45" s="15">
        <f t="shared" si="1"/>
      </c>
      <c r="E45" s="33"/>
      <c r="F45" s="34"/>
      <c r="G45" s="15">
        <f t="shared" si="2"/>
      </c>
    </row>
    <row r="46" spans="1:7" ht="12.75">
      <c r="A46" s="22">
        <f t="shared" si="0"/>
        <v>45619</v>
      </c>
      <c r="D46" s="15">
        <f t="shared" si="1"/>
      </c>
      <c r="E46" s="18"/>
      <c r="G46" s="15">
        <f t="shared" si="2"/>
      </c>
    </row>
    <row r="47" spans="1:7" ht="12.75">
      <c r="A47" s="22">
        <f t="shared" si="0"/>
        <v>45626</v>
      </c>
      <c r="D47" s="15">
        <f t="shared" si="1"/>
      </c>
      <c r="E47" s="18"/>
      <c r="G47" s="15">
        <f t="shared" si="2"/>
      </c>
    </row>
    <row r="48" spans="1:9" ht="12.75">
      <c r="A48" s="22">
        <f t="shared" si="0"/>
        <v>45633</v>
      </c>
      <c r="D48" s="15">
        <f t="shared" si="1"/>
      </c>
      <c r="E48" s="18"/>
      <c r="G48" s="15">
        <f t="shared" si="2"/>
      </c>
      <c r="I48" s="31"/>
    </row>
    <row r="49" spans="1:7" ht="12.75">
      <c r="A49" s="22">
        <f t="shared" si="0"/>
        <v>45640</v>
      </c>
      <c r="D49" s="15">
        <f t="shared" si="1"/>
      </c>
      <c r="E49" s="18"/>
      <c r="G49" s="15">
        <f t="shared" si="2"/>
      </c>
    </row>
    <row r="50" spans="1:7" ht="12.75">
      <c r="A50" s="22">
        <f t="shared" si="0"/>
        <v>45647</v>
      </c>
      <c r="D50" s="15">
        <f t="shared" si="1"/>
      </c>
      <c r="E50" s="18"/>
      <c r="G50" s="15">
        <f t="shared" si="2"/>
      </c>
    </row>
    <row r="51" spans="1:7" ht="12.75">
      <c r="A51" s="22">
        <f t="shared" si="0"/>
        <v>45654</v>
      </c>
      <c r="D51" s="15">
        <f t="shared" si="1"/>
      </c>
      <c r="E51" s="18"/>
      <c r="G51" s="15">
        <f t="shared" si="2"/>
      </c>
    </row>
    <row r="52" spans="1:7" ht="12.75">
      <c r="A52" s="22">
        <f t="shared" si="0"/>
        <v>45661</v>
      </c>
      <c r="D52" s="15">
        <f t="shared" si="1"/>
      </c>
      <c r="E52" s="18"/>
      <c r="G52" s="15">
        <f t="shared" si="2"/>
      </c>
    </row>
    <row r="53" spans="1:7" ht="12.75">
      <c r="A53" s="22">
        <f t="shared" si="0"/>
        <v>45668</v>
      </c>
      <c r="D53" s="15">
        <f t="shared" si="1"/>
      </c>
      <c r="E53" s="18"/>
      <c r="G53" s="15">
        <f t="shared" si="2"/>
      </c>
    </row>
    <row r="54" spans="1:7" ht="12.75">
      <c r="A54" s="22">
        <f t="shared" si="0"/>
        <v>45675</v>
      </c>
      <c r="D54" s="15">
        <f t="shared" si="1"/>
      </c>
      <c r="E54" s="18"/>
      <c r="G54" s="15">
        <f t="shared" si="2"/>
      </c>
    </row>
    <row r="55" spans="1:7" ht="12.75">
      <c r="A55" s="22">
        <f t="shared" si="0"/>
        <v>45682</v>
      </c>
      <c r="D55" s="15">
        <f t="shared" si="1"/>
      </c>
      <c r="E55" s="18"/>
      <c r="G55" s="15">
        <f t="shared" si="2"/>
      </c>
    </row>
    <row r="56" spans="1:7" ht="12.75">
      <c r="A56" s="22">
        <f t="shared" si="0"/>
        <v>45689</v>
      </c>
      <c r="D56" s="15">
        <f t="shared" si="1"/>
      </c>
      <c r="E56" s="18"/>
      <c r="G56" s="15">
        <f t="shared" si="2"/>
      </c>
    </row>
    <row r="57" spans="1:7" ht="12.75">
      <c r="A57" s="22">
        <f t="shared" si="0"/>
        <v>45696</v>
      </c>
      <c r="D57" s="15">
        <f t="shared" si="1"/>
      </c>
      <c r="E57" s="18"/>
      <c r="G57" s="15">
        <f t="shared" si="2"/>
      </c>
    </row>
    <row r="58" spans="1:10" ht="12.75">
      <c r="A58" s="22">
        <f t="shared" si="0"/>
        <v>45703</v>
      </c>
      <c r="D58" s="15">
        <f t="shared" si="1"/>
      </c>
      <c r="E58" s="18"/>
      <c r="G58" s="15">
        <f t="shared" si="2"/>
      </c>
      <c r="J58" s="31"/>
    </row>
    <row r="59" spans="1:7" ht="12.75">
      <c r="A59" s="22">
        <f t="shared" si="0"/>
        <v>45710</v>
      </c>
      <c r="D59" s="15">
        <f t="shared" si="1"/>
      </c>
      <c r="E59" s="18"/>
      <c r="G59" s="15">
        <f t="shared" si="2"/>
      </c>
    </row>
    <row r="60" spans="1:7" ht="12.75">
      <c r="A60" s="22">
        <f t="shared" si="0"/>
        <v>45717</v>
      </c>
      <c r="D60" s="15">
        <f t="shared" si="1"/>
      </c>
      <c r="E60" s="18"/>
      <c r="G60" s="15">
        <f t="shared" si="2"/>
      </c>
    </row>
    <row r="61" spans="1:7" ht="12.75">
      <c r="A61" s="22">
        <f t="shared" si="0"/>
        <v>45724</v>
      </c>
      <c r="D61" s="15">
        <f t="shared" si="1"/>
      </c>
      <c r="E61" s="18"/>
      <c r="G61" s="15">
        <f t="shared" si="2"/>
      </c>
    </row>
    <row r="62" spans="1:7" ht="12.75">
      <c r="A62" s="22">
        <f t="shared" si="0"/>
        <v>45731</v>
      </c>
      <c r="D62" s="15">
        <f t="shared" si="1"/>
      </c>
      <c r="E62" s="18"/>
      <c r="G62" s="15">
        <f t="shared" si="2"/>
      </c>
    </row>
    <row r="63" spans="1:7" ht="12.75">
      <c r="A63" s="22">
        <f t="shared" si="0"/>
        <v>45738</v>
      </c>
      <c r="D63" s="15">
        <f t="shared" si="1"/>
      </c>
      <c r="E63" s="18"/>
      <c r="G63" s="15">
        <f t="shared" si="2"/>
      </c>
    </row>
    <row r="64" spans="1:7" ht="12.75">
      <c r="A64" s="22"/>
      <c r="D64" s="15">
        <f t="shared" si="1"/>
      </c>
      <c r="E64" s="18"/>
      <c r="G64" s="15">
        <f t="shared" si="2"/>
      </c>
    </row>
    <row r="65" ht="12.75">
      <c r="A65" s="22"/>
    </row>
    <row r="66" spans="1:7" ht="13.5" thickBot="1">
      <c r="A66" s="3" t="s">
        <v>12</v>
      </c>
      <c r="B66" s="17">
        <f>IF(SUM(B12:B65)=0,"",SUM(B12:B65))</f>
        <v>437006363.58000004</v>
      </c>
      <c r="C66" s="17">
        <f>IF(SUM(C12:C65)=0,"",SUM(C12:C65))</f>
        <v>5083671.18</v>
      </c>
      <c r="D66" s="17">
        <f>IF(SUM(D12:D65)=0,"",SUM(D12:D65))</f>
        <v>398853975.55</v>
      </c>
      <c r="E66" s="17">
        <f>IF(SUM(E12:E65)=0,"",SUM(E12:E65))</f>
        <v>33068716.85</v>
      </c>
      <c r="F66" s="24">
        <f>_xlfn.IFERROR(SUM(F12:F63)/COUNT(F12:F63)," ")</f>
        <v>928</v>
      </c>
      <c r="G66" s="17">
        <f>_xlfn.IFERROR(E66/SUM(F12:F65)/7," ")</f>
        <v>267.9277681002074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29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42091</v>
      </c>
      <c r="B13" s="15">
        <v>12798897</v>
      </c>
      <c r="C13" s="15">
        <v>113082.5</v>
      </c>
      <c r="D13" s="15">
        <f aca="true" t="shared" si="0" ref="D13:D65">+B13-C13-E13</f>
        <v>11737303.5</v>
      </c>
      <c r="E13" s="15">
        <v>948511</v>
      </c>
      <c r="F13" s="16">
        <v>788</v>
      </c>
      <c r="G13" s="15">
        <v>172</v>
      </c>
    </row>
    <row r="14" spans="1:7" ht="12.75">
      <c r="A14" s="22">
        <f aca="true" t="shared" si="1" ref="A14:A65">+A13+7</f>
        <v>42098</v>
      </c>
      <c r="B14" s="15">
        <v>13923439</v>
      </c>
      <c r="C14" s="15">
        <f>122343.29-28730</f>
        <v>93613.29</v>
      </c>
      <c r="D14" s="15">
        <f t="shared" si="0"/>
        <v>12743187.71</v>
      </c>
      <c r="E14" s="15">
        <v>1086638</v>
      </c>
      <c r="F14" s="16">
        <v>788</v>
      </c>
      <c r="G14" s="15">
        <v>197</v>
      </c>
    </row>
    <row r="15" spans="1:7" ht="12.75">
      <c r="A15" s="22">
        <f t="shared" si="1"/>
        <v>42105</v>
      </c>
      <c r="B15" s="15">
        <v>12765978</v>
      </c>
      <c r="C15" s="15">
        <v>98392.1</v>
      </c>
      <c r="D15" s="15">
        <f t="shared" si="0"/>
        <v>11636029.9</v>
      </c>
      <c r="E15" s="15">
        <v>1031556</v>
      </c>
      <c r="F15" s="16">
        <v>788</v>
      </c>
      <c r="G15" s="15">
        <v>187</v>
      </c>
    </row>
    <row r="16" spans="1:7" ht="12.75">
      <c r="A16" s="22">
        <f t="shared" si="1"/>
        <v>42112</v>
      </c>
      <c r="B16" s="15">
        <v>12780843</v>
      </c>
      <c r="C16" s="15">
        <v>106388.06</v>
      </c>
      <c r="D16" s="15">
        <f t="shared" si="0"/>
        <v>11658124.94</v>
      </c>
      <c r="E16" s="15">
        <v>1016330</v>
      </c>
      <c r="F16" s="16">
        <v>788</v>
      </c>
      <c r="G16" s="15">
        <v>184</v>
      </c>
    </row>
    <row r="17" spans="1:7" ht="12.75">
      <c r="A17" s="22">
        <f t="shared" si="1"/>
        <v>42119</v>
      </c>
      <c r="B17" s="15">
        <v>12362395</v>
      </c>
      <c r="C17" s="15">
        <v>115446.87</v>
      </c>
      <c r="D17" s="15">
        <f t="shared" si="0"/>
        <v>11164112.13</v>
      </c>
      <c r="E17" s="15">
        <v>1082836</v>
      </c>
      <c r="F17" s="16">
        <v>788</v>
      </c>
      <c r="G17" s="15">
        <v>196</v>
      </c>
    </row>
    <row r="18" spans="1:7" ht="12.75">
      <c r="A18" s="22">
        <f t="shared" si="1"/>
        <v>42126</v>
      </c>
      <c r="B18" s="15">
        <v>13067448</v>
      </c>
      <c r="C18" s="15">
        <v>138495.53</v>
      </c>
      <c r="D18" s="15">
        <f t="shared" si="0"/>
        <v>11924973.47</v>
      </c>
      <c r="E18" s="15">
        <v>1003979</v>
      </c>
      <c r="F18" s="16">
        <v>788</v>
      </c>
      <c r="G18" s="15">
        <v>182</v>
      </c>
    </row>
    <row r="19" spans="1:7" ht="12.75">
      <c r="A19" s="22">
        <f t="shared" si="1"/>
        <v>42133</v>
      </c>
      <c r="B19" s="15">
        <v>12163245</v>
      </c>
      <c r="C19" s="15">
        <f>142785.17-35641</f>
        <v>107144.17000000001</v>
      </c>
      <c r="D19" s="15">
        <f t="shared" si="0"/>
        <v>11035115.83</v>
      </c>
      <c r="E19" s="15">
        <v>1020985</v>
      </c>
      <c r="F19" s="16">
        <v>788</v>
      </c>
      <c r="G19" s="15">
        <v>185</v>
      </c>
    </row>
    <row r="20" spans="1:7" ht="12.75">
      <c r="A20" s="22">
        <f t="shared" si="1"/>
        <v>42140</v>
      </c>
      <c r="B20" s="15">
        <v>13363020</v>
      </c>
      <c r="C20" s="15">
        <v>152344.47</v>
      </c>
      <c r="D20" s="15">
        <f t="shared" si="0"/>
        <v>12178093.53</v>
      </c>
      <c r="E20" s="15">
        <v>1032582</v>
      </c>
      <c r="F20" s="16">
        <v>788</v>
      </c>
      <c r="G20" s="15">
        <v>187</v>
      </c>
    </row>
    <row r="21" spans="1:7" ht="12.75">
      <c r="A21" s="22">
        <f t="shared" si="1"/>
        <v>42147</v>
      </c>
      <c r="B21" s="15">
        <v>13379205</v>
      </c>
      <c r="C21" s="15">
        <v>149038.39</v>
      </c>
      <c r="D21" s="15">
        <f t="shared" si="0"/>
        <v>12255973.61</v>
      </c>
      <c r="E21" s="15">
        <v>974193</v>
      </c>
      <c r="F21" s="16">
        <v>788</v>
      </c>
      <c r="G21" s="15">
        <v>177</v>
      </c>
    </row>
    <row r="22" spans="1:7" ht="12.75">
      <c r="A22" s="22">
        <f t="shared" si="1"/>
        <v>42154</v>
      </c>
      <c r="B22" s="15">
        <v>13766295</v>
      </c>
      <c r="C22" s="15">
        <v>159279.71</v>
      </c>
      <c r="D22" s="15">
        <f t="shared" si="0"/>
        <v>12562038.29</v>
      </c>
      <c r="E22" s="15">
        <v>1044977</v>
      </c>
      <c r="F22" s="16">
        <v>788</v>
      </c>
      <c r="G22" s="15">
        <v>189</v>
      </c>
    </row>
    <row r="23" spans="1:7" ht="12.75">
      <c r="A23" s="22">
        <f t="shared" si="1"/>
        <v>42161</v>
      </c>
      <c r="B23" s="15">
        <v>14375477</v>
      </c>
      <c r="C23" s="15">
        <v>149823.99</v>
      </c>
      <c r="D23" s="15">
        <f t="shared" si="0"/>
        <v>13190557.01</v>
      </c>
      <c r="E23" s="15">
        <v>1035096</v>
      </c>
      <c r="F23" s="16">
        <v>788</v>
      </c>
      <c r="G23" s="15">
        <v>188</v>
      </c>
    </row>
    <row r="24" spans="1:7" ht="12.75">
      <c r="A24" s="22">
        <f t="shared" si="1"/>
        <v>42168</v>
      </c>
      <c r="B24" s="15">
        <v>13259149</v>
      </c>
      <c r="C24" s="15">
        <f>135817.27-30432</f>
        <v>105385.26999999999</v>
      </c>
      <c r="D24" s="15">
        <f t="shared" si="0"/>
        <v>12142571.73</v>
      </c>
      <c r="E24" s="15">
        <v>1011192</v>
      </c>
      <c r="F24" s="16">
        <v>788</v>
      </c>
      <c r="G24" s="15">
        <v>183</v>
      </c>
    </row>
    <row r="25" spans="1:7" ht="12.75">
      <c r="A25" s="22">
        <f t="shared" si="1"/>
        <v>42175</v>
      </c>
      <c r="B25" s="15">
        <v>13515239</v>
      </c>
      <c r="C25" s="15">
        <v>134530.88</v>
      </c>
      <c r="D25" s="15">
        <f t="shared" si="0"/>
        <v>12325149.12</v>
      </c>
      <c r="E25" s="15">
        <v>1055559</v>
      </c>
      <c r="F25" s="16">
        <v>788</v>
      </c>
      <c r="G25" s="15">
        <v>191</v>
      </c>
    </row>
    <row r="26" spans="1:7" ht="12.75">
      <c r="A26" s="22">
        <f t="shared" si="1"/>
        <v>42182</v>
      </c>
      <c r="B26" s="15">
        <v>13097027</v>
      </c>
      <c r="C26" s="15">
        <v>119852.28</v>
      </c>
      <c r="D26" s="15">
        <f t="shared" si="0"/>
        <v>11974913.72</v>
      </c>
      <c r="E26" s="15">
        <v>1002261</v>
      </c>
      <c r="F26" s="16">
        <v>788</v>
      </c>
      <c r="G26" s="15">
        <v>182</v>
      </c>
    </row>
    <row r="27" spans="1:7" ht="12.75">
      <c r="A27" s="22">
        <f t="shared" si="1"/>
        <v>42189</v>
      </c>
      <c r="B27" s="15">
        <v>14292899</v>
      </c>
      <c r="C27" s="15">
        <f>151209.38-35161</f>
        <v>116048.38</v>
      </c>
      <c r="D27" s="15">
        <f t="shared" si="0"/>
        <v>13003899.62</v>
      </c>
      <c r="E27" s="15">
        <v>1172951</v>
      </c>
      <c r="F27" s="16">
        <v>788</v>
      </c>
      <c r="G27" s="15">
        <v>213</v>
      </c>
    </row>
    <row r="28" spans="1:7" ht="12.75">
      <c r="A28" s="22">
        <f t="shared" si="1"/>
        <v>42196</v>
      </c>
      <c r="B28" s="15">
        <v>14455162</v>
      </c>
      <c r="C28" s="15">
        <f>178536.45-296</f>
        <v>178240.45</v>
      </c>
      <c r="D28" s="15">
        <f t="shared" si="0"/>
        <v>13229266.55</v>
      </c>
      <c r="E28" s="15">
        <v>1047655</v>
      </c>
      <c r="F28" s="16">
        <v>788</v>
      </c>
      <c r="G28" s="15">
        <v>190</v>
      </c>
    </row>
    <row r="29" spans="1:7" ht="12.75">
      <c r="A29" s="22">
        <f t="shared" si="1"/>
        <v>42203</v>
      </c>
      <c r="B29" s="15">
        <v>13508708</v>
      </c>
      <c r="C29" s="15">
        <v>142817.43</v>
      </c>
      <c r="D29" s="15">
        <f t="shared" si="0"/>
        <v>12279792.57</v>
      </c>
      <c r="E29" s="15">
        <v>1086098</v>
      </c>
      <c r="F29" s="16">
        <v>788</v>
      </c>
      <c r="G29" s="15">
        <v>197</v>
      </c>
    </row>
    <row r="30" spans="1:7" ht="12.75">
      <c r="A30" s="22">
        <f t="shared" si="1"/>
        <v>42210</v>
      </c>
      <c r="B30" s="15">
        <v>13846963</v>
      </c>
      <c r="C30" s="15">
        <f>164041.52-32237</f>
        <v>131804.52</v>
      </c>
      <c r="D30" s="15">
        <f t="shared" si="0"/>
        <v>12622143.48</v>
      </c>
      <c r="E30" s="15">
        <v>1093015</v>
      </c>
      <c r="F30" s="16">
        <v>788</v>
      </c>
      <c r="G30" s="15">
        <v>198</v>
      </c>
    </row>
    <row r="31" spans="1:7" ht="12.75">
      <c r="A31" s="22">
        <f t="shared" si="1"/>
        <v>42217</v>
      </c>
      <c r="B31" s="15">
        <v>14520205</v>
      </c>
      <c r="C31" s="15">
        <v>183681.64</v>
      </c>
      <c r="D31" s="15">
        <f t="shared" si="0"/>
        <v>13226728.36</v>
      </c>
      <c r="E31" s="15">
        <v>1109795</v>
      </c>
      <c r="F31" s="16">
        <v>788</v>
      </c>
      <c r="G31" s="15">
        <v>201</v>
      </c>
    </row>
    <row r="32" spans="1:7" ht="12.75">
      <c r="A32" s="22">
        <f t="shared" si="1"/>
        <v>42224</v>
      </c>
      <c r="B32" s="15">
        <v>13968405</v>
      </c>
      <c r="C32" s="15">
        <f>157320.75-9279</f>
        <v>148041.75</v>
      </c>
      <c r="D32" s="15">
        <f t="shared" si="0"/>
        <v>12724919.25</v>
      </c>
      <c r="E32" s="15">
        <v>1095444</v>
      </c>
      <c r="F32" s="16">
        <v>788</v>
      </c>
      <c r="G32" s="15">
        <v>199</v>
      </c>
    </row>
    <row r="33" spans="1:7" ht="12.75">
      <c r="A33" s="22">
        <f t="shared" si="1"/>
        <v>42231</v>
      </c>
      <c r="B33" s="15">
        <v>13202454</v>
      </c>
      <c r="C33" s="15">
        <v>132561.48</v>
      </c>
      <c r="D33" s="15">
        <f t="shared" si="0"/>
        <v>11944464.52</v>
      </c>
      <c r="E33" s="15">
        <v>1125428</v>
      </c>
      <c r="F33" s="16">
        <v>788</v>
      </c>
      <c r="G33" s="15">
        <v>204</v>
      </c>
    </row>
    <row r="34" spans="1:7" ht="12.75">
      <c r="A34" s="22">
        <f t="shared" si="1"/>
        <v>42238</v>
      </c>
      <c r="B34" s="15">
        <v>13401384</v>
      </c>
      <c r="C34" s="15">
        <v>142697.45</v>
      </c>
      <c r="D34" s="15">
        <f t="shared" si="0"/>
        <v>12265834.55</v>
      </c>
      <c r="E34" s="15">
        <v>992852</v>
      </c>
      <c r="F34" s="16">
        <v>788</v>
      </c>
      <c r="G34" s="15">
        <v>180</v>
      </c>
    </row>
    <row r="35" spans="1:7" ht="12.75">
      <c r="A35" s="22">
        <f t="shared" si="1"/>
        <v>42245</v>
      </c>
      <c r="B35" s="15">
        <v>13581615</v>
      </c>
      <c r="C35" s="15">
        <v>132196.76</v>
      </c>
      <c r="D35" s="15">
        <f t="shared" si="0"/>
        <v>12455076.24</v>
      </c>
      <c r="E35" s="15">
        <v>994342</v>
      </c>
      <c r="F35" s="16">
        <v>788</v>
      </c>
      <c r="G35" s="15">
        <v>180</v>
      </c>
    </row>
    <row r="36" spans="1:7" ht="12.75">
      <c r="A36" s="22">
        <f t="shared" si="1"/>
        <v>42252</v>
      </c>
      <c r="B36" s="15">
        <v>14604371</v>
      </c>
      <c r="C36" s="15">
        <f>153285.09-36743</f>
        <v>116542.09</v>
      </c>
      <c r="D36" s="15">
        <f t="shared" si="0"/>
        <v>13342915.91</v>
      </c>
      <c r="E36" s="15">
        <v>1144913</v>
      </c>
      <c r="F36" s="16">
        <v>788</v>
      </c>
      <c r="G36" s="15">
        <v>208</v>
      </c>
    </row>
    <row r="37" spans="1:7" ht="12.75">
      <c r="A37" s="22">
        <f t="shared" si="1"/>
        <v>42259</v>
      </c>
      <c r="B37" s="15">
        <v>14160890</v>
      </c>
      <c r="C37" s="15">
        <v>152382.4</v>
      </c>
      <c r="D37" s="15">
        <f t="shared" si="0"/>
        <v>12945629.6</v>
      </c>
      <c r="E37" s="15">
        <v>1062878</v>
      </c>
      <c r="F37" s="16">
        <v>788</v>
      </c>
      <c r="G37" s="15">
        <v>193</v>
      </c>
    </row>
    <row r="38" spans="1:7" ht="12.75">
      <c r="A38" s="22">
        <f t="shared" si="1"/>
        <v>42266</v>
      </c>
      <c r="B38" s="15">
        <v>13260031</v>
      </c>
      <c r="C38" s="15">
        <v>148836.81</v>
      </c>
      <c r="D38" s="15">
        <f t="shared" si="0"/>
        <v>12069661.19</v>
      </c>
      <c r="E38" s="15">
        <v>1041533</v>
      </c>
      <c r="F38" s="16">
        <v>788</v>
      </c>
      <c r="G38" s="15">
        <v>189</v>
      </c>
    </row>
    <row r="39" spans="1:7" ht="12.75">
      <c r="A39" s="22">
        <f t="shared" si="1"/>
        <v>42273</v>
      </c>
      <c r="B39" s="15">
        <v>13664924</v>
      </c>
      <c r="C39" s="15">
        <v>162439.05</v>
      </c>
      <c r="D39" s="15">
        <f t="shared" si="0"/>
        <v>12457225.95</v>
      </c>
      <c r="E39" s="15">
        <v>1045259</v>
      </c>
      <c r="F39" s="16">
        <v>788</v>
      </c>
      <c r="G39" s="15">
        <v>189</v>
      </c>
    </row>
    <row r="40" spans="1:7" ht="12.75">
      <c r="A40" s="22">
        <f t="shared" si="1"/>
        <v>42280</v>
      </c>
      <c r="B40" s="15">
        <v>13777238</v>
      </c>
      <c r="C40" s="15">
        <v>134680.17</v>
      </c>
      <c r="D40" s="15">
        <f t="shared" si="0"/>
        <v>12598826.83</v>
      </c>
      <c r="E40" s="15">
        <v>1043731</v>
      </c>
      <c r="F40" s="16">
        <v>788</v>
      </c>
      <c r="G40" s="15">
        <v>189</v>
      </c>
    </row>
    <row r="41" spans="1:7" ht="12.75">
      <c r="A41" s="22">
        <f t="shared" si="1"/>
        <v>42287</v>
      </c>
      <c r="B41" s="15">
        <v>13499646</v>
      </c>
      <c r="C41" s="15">
        <f>175480.86-36980</f>
        <v>138500.86</v>
      </c>
      <c r="D41" s="15">
        <f t="shared" si="0"/>
        <v>12296823.14</v>
      </c>
      <c r="E41" s="15">
        <v>1064322</v>
      </c>
      <c r="F41" s="16">
        <v>788</v>
      </c>
      <c r="G41" s="15">
        <v>193</v>
      </c>
    </row>
    <row r="42" spans="1:7" ht="12.75">
      <c r="A42" s="22">
        <f t="shared" si="1"/>
        <v>42294</v>
      </c>
      <c r="B42" s="15">
        <v>13150575</v>
      </c>
      <c r="C42" s="15">
        <v>156813.94</v>
      </c>
      <c r="D42" s="15">
        <f t="shared" si="0"/>
        <v>12021823.06</v>
      </c>
      <c r="E42" s="15">
        <v>971938</v>
      </c>
      <c r="F42" s="16">
        <v>788</v>
      </c>
      <c r="G42" s="15">
        <v>176</v>
      </c>
    </row>
    <row r="43" spans="1:7" ht="12.75">
      <c r="A43" s="22">
        <f t="shared" si="1"/>
        <v>42301</v>
      </c>
      <c r="B43" s="15">
        <v>13042669</v>
      </c>
      <c r="C43" s="15">
        <v>155075</v>
      </c>
      <c r="D43" s="15">
        <f t="shared" si="0"/>
        <v>11904514</v>
      </c>
      <c r="E43" s="15">
        <v>983080</v>
      </c>
      <c r="F43" s="16">
        <v>788</v>
      </c>
      <c r="G43" s="15">
        <v>178</v>
      </c>
    </row>
    <row r="44" spans="1:7" ht="12.75">
      <c r="A44" s="22">
        <f t="shared" si="1"/>
        <v>42308</v>
      </c>
      <c r="B44" s="15">
        <v>13235773</v>
      </c>
      <c r="C44" s="15">
        <v>163380</v>
      </c>
      <c r="D44" s="15">
        <f t="shared" si="0"/>
        <v>12014426</v>
      </c>
      <c r="E44" s="15">
        <v>1057967</v>
      </c>
      <c r="F44" s="16">
        <v>788</v>
      </c>
      <c r="G44" s="15">
        <v>192</v>
      </c>
    </row>
    <row r="45" spans="1:7" ht="12.75">
      <c r="A45" s="22">
        <f t="shared" si="1"/>
        <v>42315</v>
      </c>
      <c r="B45" s="15">
        <v>14952256</v>
      </c>
      <c r="C45" s="15">
        <f>189712.35-30055</f>
        <v>159657.35</v>
      </c>
      <c r="D45" s="15">
        <f t="shared" si="0"/>
        <v>13626527.65</v>
      </c>
      <c r="E45" s="15">
        <v>1166071</v>
      </c>
      <c r="F45" s="16">
        <v>788</v>
      </c>
      <c r="G45" s="15">
        <v>211</v>
      </c>
    </row>
    <row r="46" spans="1:7" ht="12.75">
      <c r="A46" s="22">
        <f t="shared" si="1"/>
        <v>42322</v>
      </c>
      <c r="B46" s="15">
        <v>13328959</v>
      </c>
      <c r="C46" s="15">
        <v>202563.97</v>
      </c>
      <c r="D46" s="15">
        <f t="shared" si="0"/>
        <v>12113316.03</v>
      </c>
      <c r="E46" s="15">
        <v>1013079</v>
      </c>
      <c r="F46" s="16">
        <v>788</v>
      </c>
      <c r="G46" s="15">
        <v>184</v>
      </c>
    </row>
    <row r="47" spans="1:7" ht="12.75">
      <c r="A47" s="22">
        <f t="shared" si="1"/>
        <v>42329</v>
      </c>
      <c r="B47" s="15">
        <v>13300941</v>
      </c>
      <c r="C47" s="15">
        <v>167679</v>
      </c>
      <c r="D47" s="15">
        <f t="shared" si="0"/>
        <v>12170076</v>
      </c>
      <c r="E47" s="15">
        <v>963186</v>
      </c>
      <c r="F47" s="16">
        <v>788</v>
      </c>
      <c r="G47" s="15">
        <v>175</v>
      </c>
    </row>
    <row r="48" spans="1:7" ht="12.75">
      <c r="A48" s="22">
        <f t="shared" si="1"/>
        <v>42336</v>
      </c>
      <c r="B48" s="15">
        <v>13361990</v>
      </c>
      <c r="C48" s="15">
        <f>149009.38-31370</f>
        <v>117639.38</v>
      </c>
      <c r="D48" s="15">
        <f t="shared" si="0"/>
        <v>12237843.62</v>
      </c>
      <c r="E48" s="15">
        <v>1006507</v>
      </c>
      <c r="F48" s="16">
        <v>788</v>
      </c>
      <c r="G48" s="15">
        <v>182</v>
      </c>
    </row>
    <row r="49" spans="1:7" ht="12.75">
      <c r="A49" s="22">
        <f t="shared" si="1"/>
        <v>42343</v>
      </c>
      <c r="B49" s="15">
        <v>12945517</v>
      </c>
      <c r="C49" s="15">
        <v>190664.57</v>
      </c>
      <c r="D49" s="15">
        <f t="shared" si="0"/>
        <v>11771613.43</v>
      </c>
      <c r="E49" s="15">
        <v>983239</v>
      </c>
      <c r="F49" s="16">
        <v>788</v>
      </c>
      <c r="G49" s="15">
        <v>178</v>
      </c>
    </row>
    <row r="50" spans="1:7" ht="12.75">
      <c r="A50" s="22">
        <f t="shared" si="1"/>
        <v>42350</v>
      </c>
      <c r="B50" s="15">
        <v>12929441</v>
      </c>
      <c r="C50" s="15">
        <v>162405.95</v>
      </c>
      <c r="D50" s="15">
        <f t="shared" si="0"/>
        <v>11781275.05</v>
      </c>
      <c r="E50" s="15">
        <v>985760</v>
      </c>
      <c r="F50" s="16">
        <f>5516/7</f>
        <v>788</v>
      </c>
      <c r="G50" s="15">
        <v>179</v>
      </c>
    </row>
    <row r="51" spans="1:7" ht="12.75">
      <c r="A51" s="22">
        <f t="shared" si="1"/>
        <v>42357</v>
      </c>
      <c r="B51" s="15">
        <v>11815887</v>
      </c>
      <c r="C51" s="15">
        <v>166886.19</v>
      </c>
      <c r="D51" s="15">
        <f t="shared" si="0"/>
        <v>10820806.81</v>
      </c>
      <c r="E51" s="15">
        <v>828194</v>
      </c>
      <c r="F51" s="16">
        <v>788</v>
      </c>
      <c r="G51" s="15">
        <v>150</v>
      </c>
    </row>
    <row r="52" spans="1:7" ht="12.75">
      <c r="A52" s="22">
        <f t="shared" si="1"/>
        <v>42364</v>
      </c>
      <c r="B52" s="15">
        <v>12801140</v>
      </c>
      <c r="C52" s="15">
        <v>125142.04</v>
      </c>
      <c r="D52" s="15">
        <f t="shared" si="0"/>
        <v>11671617.96</v>
      </c>
      <c r="E52" s="15">
        <v>1004380</v>
      </c>
      <c r="F52" s="16">
        <f>5516/7</f>
        <v>788</v>
      </c>
      <c r="G52" s="15">
        <v>182</v>
      </c>
    </row>
    <row r="53" spans="1:7" ht="12.75">
      <c r="A53" s="22">
        <f t="shared" si="1"/>
        <v>42371</v>
      </c>
      <c r="B53" s="15">
        <v>15104500</v>
      </c>
      <c r="C53" s="15">
        <v>174373.91</v>
      </c>
      <c r="D53" s="15">
        <f t="shared" si="0"/>
        <v>13779521.09</v>
      </c>
      <c r="E53" s="15">
        <v>1150605</v>
      </c>
      <c r="F53" s="16">
        <v>788</v>
      </c>
      <c r="G53" s="15">
        <v>209</v>
      </c>
    </row>
    <row r="54" spans="1:7" ht="12.75">
      <c r="A54" s="22">
        <f t="shared" si="1"/>
        <v>42378</v>
      </c>
      <c r="B54" s="15">
        <v>12453767</v>
      </c>
      <c r="C54" s="15">
        <v>141494.55</v>
      </c>
      <c r="D54" s="15">
        <f t="shared" si="0"/>
        <v>11362036.45</v>
      </c>
      <c r="E54" s="15">
        <v>950236</v>
      </c>
      <c r="F54" s="16">
        <v>788</v>
      </c>
      <c r="G54" s="15">
        <v>172</v>
      </c>
    </row>
    <row r="55" spans="1:7" ht="12.75">
      <c r="A55" s="22">
        <f t="shared" si="1"/>
        <v>42385</v>
      </c>
      <c r="B55" s="15">
        <v>10490299</v>
      </c>
      <c r="C55" s="15">
        <v>114495.8</v>
      </c>
      <c r="D55" s="15">
        <f t="shared" si="0"/>
        <v>9605434.2</v>
      </c>
      <c r="E55" s="15">
        <v>770369</v>
      </c>
      <c r="F55" s="16">
        <v>788</v>
      </c>
      <c r="G55" s="15">
        <v>140</v>
      </c>
    </row>
    <row r="56" spans="1:7" ht="12.75">
      <c r="A56" s="22">
        <f t="shared" si="1"/>
        <v>42392</v>
      </c>
      <c r="B56" s="15">
        <v>10658580</v>
      </c>
      <c r="C56" s="15">
        <f>146313.32-52296</f>
        <v>94017.32</v>
      </c>
      <c r="D56" s="15">
        <f t="shared" si="0"/>
        <v>9728033.68</v>
      </c>
      <c r="E56" s="15">
        <v>836529</v>
      </c>
      <c r="F56" s="16">
        <v>789.7142857142857</v>
      </c>
      <c r="G56" s="15">
        <v>151</v>
      </c>
    </row>
    <row r="57" spans="1:7" ht="12.75">
      <c r="A57" s="22">
        <f t="shared" si="1"/>
        <v>42399</v>
      </c>
      <c r="B57" s="15">
        <v>12770505</v>
      </c>
      <c r="C57" s="15">
        <v>128927.16</v>
      </c>
      <c r="D57" s="15">
        <f t="shared" si="0"/>
        <v>11675996.84</v>
      </c>
      <c r="E57" s="15">
        <v>965581</v>
      </c>
      <c r="F57" s="16">
        <v>791</v>
      </c>
      <c r="G57" s="15">
        <v>174</v>
      </c>
    </row>
    <row r="58" spans="1:7" ht="12.75">
      <c r="A58" s="22">
        <f t="shared" si="1"/>
        <v>42406</v>
      </c>
      <c r="B58" s="15">
        <v>14234188</v>
      </c>
      <c r="C58" s="15">
        <v>150991.5</v>
      </c>
      <c r="D58" s="15">
        <f t="shared" si="0"/>
        <v>13041885.5</v>
      </c>
      <c r="E58" s="15">
        <v>1041311</v>
      </c>
      <c r="F58" s="16">
        <v>791</v>
      </c>
      <c r="G58" s="15">
        <v>188</v>
      </c>
    </row>
    <row r="59" spans="1:7" ht="12.75">
      <c r="A59" s="22">
        <f t="shared" si="1"/>
        <v>42413</v>
      </c>
      <c r="B59" s="15">
        <v>11926789</v>
      </c>
      <c r="C59" s="15">
        <v>137364.2</v>
      </c>
      <c r="D59" s="15">
        <f t="shared" si="0"/>
        <v>10878784.8</v>
      </c>
      <c r="E59" s="15">
        <v>910640</v>
      </c>
      <c r="F59" s="16">
        <v>791</v>
      </c>
      <c r="G59" s="15">
        <v>164</v>
      </c>
    </row>
    <row r="60" spans="1:7" ht="12.75">
      <c r="A60" s="22">
        <f t="shared" si="1"/>
        <v>42420</v>
      </c>
      <c r="B60" s="15">
        <v>14587707</v>
      </c>
      <c r="C60" s="15">
        <v>154909.66</v>
      </c>
      <c r="D60" s="15">
        <f t="shared" si="0"/>
        <v>13324041.34</v>
      </c>
      <c r="E60" s="15">
        <v>1108756</v>
      </c>
      <c r="F60" s="16">
        <v>791</v>
      </c>
      <c r="G60" s="15">
        <v>200</v>
      </c>
    </row>
    <row r="61" spans="1:7" ht="12.75">
      <c r="A61" s="22">
        <f t="shared" si="1"/>
        <v>42427</v>
      </c>
      <c r="B61" s="15">
        <v>14746575</v>
      </c>
      <c r="C61" s="15">
        <f>139040.95-45997</f>
        <v>93043.95000000001</v>
      </c>
      <c r="D61" s="15">
        <f t="shared" si="0"/>
        <v>13442711.05</v>
      </c>
      <c r="E61" s="15">
        <v>1210820</v>
      </c>
      <c r="F61" s="16">
        <v>792.1428571428571</v>
      </c>
      <c r="G61" s="15">
        <v>218</v>
      </c>
    </row>
    <row r="62" spans="1:7" ht="12.75">
      <c r="A62" s="22">
        <f t="shared" si="1"/>
        <v>42434</v>
      </c>
      <c r="B62" s="15">
        <v>15357115</v>
      </c>
      <c r="C62" s="15">
        <v>156670.17</v>
      </c>
      <c r="D62" s="15">
        <f t="shared" si="0"/>
        <v>14056640.83</v>
      </c>
      <c r="E62" s="15">
        <v>1143804</v>
      </c>
      <c r="F62" s="16">
        <v>793</v>
      </c>
      <c r="G62" s="15">
        <v>206</v>
      </c>
    </row>
    <row r="63" spans="1:7" ht="12.75">
      <c r="A63" s="22">
        <f t="shared" si="1"/>
        <v>42441</v>
      </c>
      <c r="B63" s="15">
        <v>15001519</v>
      </c>
      <c r="C63" s="15">
        <v>123383.13</v>
      </c>
      <c r="D63" s="15">
        <f t="shared" si="0"/>
        <v>13759010.87</v>
      </c>
      <c r="E63" s="15">
        <v>1119125</v>
      </c>
      <c r="F63" s="16">
        <v>793</v>
      </c>
      <c r="G63" s="15">
        <v>202</v>
      </c>
    </row>
    <row r="64" spans="1:7" ht="12.75">
      <c r="A64" s="22">
        <f t="shared" si="1"/>
        <v>42448</v>
      </c>
      <c r="B64" s="15">
        <v>14704601</v>
      </c>
      <c r="C64" s="15">
        <v>119627.52</v>
      </c>
      <c r="D64" s="15">
        <f t="shared" si="0"/>
        <v>13409000.48</v>
      </c>
      <c r="E64" s="15">
        <v>1175973</v>
      </c>
      <c r="F64" s="16">
        <v>793</v>
      </c>
      <c r="G64" s="15">
        <v>212</v>
      </c>
    </row>
    <row r="65" spans="1:7" ht="12.75">
      <c r="A65" s="22">
        <f t="shared" si="1"/>
        <v>42455</v>
      </c>
      <c r="B65" s="15">
        <v>14407725</v>
      </c>
      <c r="C65" s="15">
        <f>141723.12-35459</f>
        <v>106264.12</v>
      </c>
      <c r="D65" s="15">
        <f t="shared" si="0"/>
        <v>13158633.88</v>
      </c>
      <c r="E65" s="15">
        <v>1142827</v>
      </c>
      <c r="F65" s="16">
        <v>793</v>
      </c>
      <c r="G65" s="15">
        <v>206</v>
      </c>
    </row>
    <row r="66" ht="12.75">
      <c r="A66" s="22"/>
    </row>
    <row r="67" spans="1:7" ht="13.5" thickBot="1">
      <c r="A67" s="3" t="s">
        <v>12</v>
      </c>
      <c r="B67" s="17">
        <f>SUM(B13:B65)</f>
        <v>713671570</v>
      </c>
      <c r="C67" s="17">
        <f>SUM(C13:C65)</f>
        <v>7367759.13</v>
      </c>
      <c r="D67" s="17">
        <f>SUM(D13:D65)</f>
        <v>651346922.8699999</v>
      </c>
      <c r="E67" s="17">
        <f>SUM(E13:E65)</f>
        <v>54956888</v>
      </c>
      <c r="F67" s="24">
        <f>SUM(F13:F66)/COUNT(F13:F66)</f>
        <v>788.7142857142857</v>
      </c>
      <c r="G67" s="17">
        <f>+E67/SUM(F13:F66)/7</f>
        <v>187.81423928533596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62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28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41727</v>
      </c>
      <c r="B13" s="15">
        <v>11018661.14</v>
      </c>
      <c r="C13" s="15">
        <v>94826.14</v>
      </c>
      <c r="D13" s="15">
        <f aca="true" t="shared" si="0" ref="D13:D64">+B13-C13-E13</f>
        <v>10034777</v>
      </c>
      <c r="E13" s="15">
        <v>889058</v>
      </c>
      <c r="F13" s="16">
        <v>788</v>
      </c>
      <c r="G13" s="15">
        <v>161</v>
      </c>
    </row>
    <row r="14" spans="1:7" ht="12.75">
      <c r="A14" s="22">
        <f aca="true" t="shared" si="1" ref="A14:A64">+A13+7</f>
        <v>41734</v>
      </c>
      <c r="B14" s="15">
        <v>12883980.43</v>
      </c>
      <c r="C14" s="15">
        <f>102041.43-31895</f>
        <v>70146.43</v>
      </c>
      <c r="D14" s="15">
        <f t="shared" si="0"/>
        <v>11735841</v>
      </c>
      <c r="E14" s="15">
        <v>1077993</v>
      </c>
      <c r="F14" s="16">
        <v>788</v>
      </c>
      <c r="G14" s="15">
        <v>195</v>
      </c>
    </row>
    <row r="15" spans="1:7" ht="12.75">
      <c r="A15" s="22">
        <f t="shared" si="1"/>
        <v>41741</v>
      </c>
      <c r="B15" s="15">
        <v>11468780</v>
      </c>
      <c r="C15" s="15">
        <v>84434</v>
      </c>
      <c r="D15" s="15">
        <f t="shared" si="0"/>
        <v>10386560</v>
      </c>
      <c r="E15" s="15">
        <v>997786</v>
      </c>
      <c r="F15" s="16">
        <v>788</v>
      </c>
      <c r="G15" s="15">
        <v>181</v>
      </c>
    </row>
    <row r="16" spans="1:7" ht="12.75">
      <c r="A16" s="22">
        <f t="shared" si="1"/>
        <v>41748</v>
      </c>
      <c r="B16" s="15">
        <v>11667288.38</v>
      </c>
      <c r="C16" s="15">
        <f>85542.38-168155</f>
        <v>-82612.62</v>
      </c>
      <c r="D16" s="15">
        <f t="shared" si="0"/>
        <v>10630611</v>
      </c>
      <c r="E16" s="15">
        <v>1119290</v>
      </c>
      <c r="F16" s="16">
        <v>788</v>
      </c>
      <c r="G16" s="15">
        <v>203</v>
      </c>
    </row>
    <row r="17" spans="1:7" ht="12.75">
      <c r="A17" s="22">
        <f t="shared" si="1"/>
        <v>41755</v>
      </c>
      <c r="B17" s="15">
        <v>12271127.39</v>
      </c>
      <c r="C17" s="15">
        <f>92671.39-168155</f>
        <v>-75483.61</v>
      </c>
      <c r="D17" s="15">
        <f t="shared" si="0"/>
        <v>11121373</v>
      </c>
      <c r="E17" s="15">
        <v>1225238</v>
      </c>
      <c r="F17" s="16">
        <v>788</v>
      </c>
      <c r="G17" s="15">
        <v>222</v>
      </c>
    </row>
    <row r="18" spans="1:7" ht="12.75">
      <c r="A18" s="22">
        <f t="shared" si="1"/>
        <v>41762</v>
      </c>
      <c r="B18" s="15">
        <v>13331648.25</v>
      </c>
      <c r="C18" s="15">
        <v>110220.25</v>
      </c>
      <c r="D18" s="15">
        <f t="shared" si="0"/>
        <v>12145264</v>
      </c>
      <c r="E18" s="15">
        <v>1076164</v>
      </c>
      <c r="F18" s="16">
        <v>788</v>
      </c>
      <c r="G18" s="15">
        <v>195</v>
      </c>
    </row>
    <row r="19" spans="1:7" ht="12.75">
      <c r="A19" s="22">
        <f t="shared" si="1"/>
        <v>41769</v>
      </c>
      <c r="B19" s="15">
        <v>11964730.37</v>
      </c>
      <c r="C19" s="15">
        <v>115000.37</v>
      </c>
      <c r="D19" s="15">
        <f t="shared" si="0"/>
        <v>10913489</v>
      </c>
      <c r="E19" s="15">
        <v>936241</v>
      </c>
      <c r="F19" s="16">
        <v>788</v>
      </c>
      <c r="G19" s="15">
        <v>170</v>
      </c>
    </row>
    <row r="20" spans="1:7" ht="12.75">
      <c r="A20" s="22">
        <f t="shared" si="1"/>
        <v>41776</v>
      </c>
      <c r="B20" s="15">
        <v>12608769.46</v>
      </c>
      <c r="C20" s="15">
        <f>116836.46-38659</f>
        <v>78177.46</v>
      </c>
      <c r="D20" s="15">
        <f t="shared" si="0"/>
        <v>11492147</v>
      </c>
      <c r="E20" s="15">
        <v>1038445</v>
      </c>
      <c r="F20" s="16">
        <v>788</v>
      </c>
      <c r="G20" s="15">
        <v>188</v>
      </c>
    </row>
    <row r="21" spans="1:7" ht="12.75">
      <c r="A21" s="22">
        <f t="shared" si="1"/>
        <v>41783</v>
      </c>
      <c r="B21" s="15">
        <v>11752531.43</v>
      </c>
      <c r="C21" s="15">
        <v>120326.43</v>
      </c>
      <c r="D21" s="15">
        <f t="shared" si="0"/>
        <v>10669783</v>
      </c>
      <c r="E21" s="15">
        <v>962422</v>
      </c>
      <c r="F21" s="16">
        <v>776.8571428571429</v>
      </c>
      <c r="G21" s="15">
        <v>177</v>
      </c>
    </row>
    <row r="22" spans="1:7" ht="12.75">
      <c r="A22" s="22">
        <f t="shared" si="1"/>
        <v>41790</v>
      </c>
      <c r="B22" s="15">
        <v>12076540.86</v>
      </c>
      <c r="C22" s="15">
        <v>106292.86</v>
      </c>
      <c r="D22" s="15">
        <f t="shared" si="0"/>
        <v>10958637</v>
      </c>
      <c r="E22" s="15">
        <v>1011611</v>
      </c>
      <c r="F22" s="16">
        <v>775</v>
      </c>
      <c r="G22" s="15">
        <v>186</v>
      </c>
    </row>
    <row r="23" spans="1:7" ht="12.75">
      <c r="A23" s="22">
        <f t="shared" si="1"/>
        <v>41797</v>
      </c>
      <c r="B23" s="15">
        <v>11419162.88</v>
      </c>
      <c r="C23" s="15">
        <v>103134.88</v>
      </c>
      <c r="D23" s="15">
        <f t="shared" si="0"/>
        <v>10354927</v>
      </c>
      <c r="E23" s="15">
        <v>961101</v>
      </c>
      <c r="F23" s="16">
        <v>775</v>
      </c>
      <c r="G23" s="15">
        <v>177</v>
      </c>
    </row>
    <row r="24" spans="1:7" ht="12.75">
      <c r="A24" s="22">
        <f t="shared" si="1"/>
        <v>41804</v>
      </c>
      <c r="B24" s="15">
        <v>11011917.88</v>
      </c>
      <c r="C24" s="15">
        <f>91977.88-39635</f>
        <v>52342.880000000005</v>
      </c>
      <c r="D24" s="15">
        <f t="shared" si="0"/>
        <v>10007209</v>
      </c>
      <c r="E24" s="15">
        <v>952366</v>
      </c>
      <c r="F24" s="16">
        <v>775.4285714285714</v>
      </c>
      <c r="G24" s="15">
        <v>175</v>
      </c>
    </row>
    <row r="25" spans="1:7" ht="12.75">
      <c r="A25" s="22">
        <f t="shared" si="1"/>
        <v>41811</v>
      </c>
      <c r="B25" s="15">
        <v>11003692.82</v>
      </c>
      <c r="C25" s="15">
        <v>101147.82</v>
      </c>
      <c r="D25" s="15">
        <f t="shared" si="0"/>
        <v>10031112</v>
      </c>
      <c r="E25" s="15">
        <v>871433</v>
      </c>
      <c r="F25" s="16">
        <v>776</v>
      </c>
      <c r="G25" s="15">
        <v>160</v>
      </c>
    </row>
    <row r="26" spans="1:7" ht="12.75">
      <c r="A26" s="22">
        <f t="shared" si="1"/>
        <v>41818</v>
      </c>
      <c r="B26" s="15">
        <v>10495883.8</v>
      </c>
      <c r="C26" s="15">
        <v>91856.8</v>
      </c>
      <c r="D26" s="15">
        <f t="shared" si="0"/>
        <v>9542129</v>
      </c>
      <c r="E26" s="15">
        <v>861898</v>
      </c>
      <c r="F26" s="16">
        <v>776</v>
      </c>
      <c r="G26" s="15">
        <v>159</v>
      </c>
    </row>
    <row r="27" spans="1:7" ht="12.75">
      <c r="A27" s="22">
        <f t="shared" si="1"/>
        <v>41825</v>
      </c>
      <c r="B27" s="15">
        <v>12407243.32</v>
      </c>
      <c r="C27" s="15">
        <v>91944.32</v>
      </c>
      <c r="D27" s="15">
        <f t="shared" si="0"/>
        <v>11287764</v>
      </c>
      <c r="E27" s="15">
        <v>1027535</v>
      </c>
      <c r="F27" s="16">
        <v>776</v>
      </c>
      <c r="G27" s="15">
        <v>189</v>
      </c>
    </row>
    <row r="28" spans="1:7" ht="12.75">
      <c r="A28" s="22">
        <f t="shared" si="1"/>
        <v>41832</v>
      </c>
      <c r="B28" s="15">
        <v>11167632.88</v>
      </c>
      <c r="C28" s="15">
        <f>99139.88-41019</f>
        <v>58120.880000000005</v>
      </c>
      <c r="D28" s="15">
        <f t="shared" si="0"/>
        <v>10129806</v>
      </c>
      <c r="E28" s="15">
        <v>979706</v>
      </c>
      <c r="F28" s="16">
        <v>776</v>
      </c>
      <c r="G28" s="15">
        <v>180</v>
      </c>
    </row>
    <row r="29" spans="1:7" ht="12.75">
      <c r="A29" s="22">
        <f t="shared" si="1"/>
        <v>41839</v>
      </c>
      <c r="B29" s="15">
        <v>11398988.43</v>
      </c>
      <c r="C29" s="15">
        <v>104856.43</v>
      </c>
      <c r="D29" s="15">
        <f t="shared" si="0"/>
        <v>10403583</v>
      </c>
      <c r="E29" s="15">
        <v>890549</v>
      </c>
      <c r="F29" s="16">
        <v>776</v>
      </c>
      <c r="G29" s="15">
        <v>164</v>
      </c>
    </row>
    <row r="30" spans="1:7" ht="12.75">
      <c r="A30" s="22">
        <f t="shared" si="1"/>
        <v>41846</v>
      </c>
      <c r="B30" s="15">
        <v>11675534.14</v>
      </c>
      <c r="C30" s="15">
        <v>108309.14</v>
      </c>
      <c r="D30" s="15">
        <f t="shared" si="0"/>
        <v>10595626</v>
      </c>
      <c r="E30" s="15">
        <v>971599</v>
      </c>
      <c r="F30" s="16">
        <v>776</v>
      </c>
      <c r="G30" s="15">
        <v>179</v>
      </c>
    </row>
    <row r="31" spans="1:7" ht="12.75">
      <c r="A31" s="22">
        <f t="shared" si="1"/>
        <v>41853</v>
      </c>
      <c r="B31" s="15">
        <v>12412340.99</v>
      </c>
      <c r="C31" s="15">
        <v>108365.99</v>
      </c>
      <c r="D31" s="15">
        <f t="shared" si="0"/>
        <v>11256501</v>
      </c>
      <c r="E31" s="15">
        <v>1047474</v>
      </c>
      <c r="F31" s="16">
        <v>776</v>
      </c>
      <c r="G31" s="15">
        <v>193</v>
      </c>
    </row>
    <row r="32" spans="1:7" ht="12.75">
      <c r="A32" s="22">
        <f t="shared" si="1"/>
        <v>41860</v>
      </c>
      <c r="B32" s="15">
        <v>12194374.21</v>
      </c>
      <c r="C32" s="15">
        <f>133836.21-39035</f>
        <v>94801.20999999999</v>
      </c>
      <c r="D32" s="15">
        <f t="shared" si="0"/>
        <v>11108643</v>
      </c>
      <c r="E32" s="15">
        <v>990930</v>
      </c>
      <c r="F32" s="16">
        <v>776</v>
      </c>
      <c r="G32" s="15">
        <v>182</v>
      </c>
    </row>
    <row r="33" spans="1:7" ht="12.75">
      <c r="A33" s="22">
        <f t="shared" si="1"/>
        <v>41867</v>
      </c>
      <c r="B33" s="15">
        <v>12110947.52</v>
      </c>
      <c r="C33" s="15">
        <v>129484.52</v>
      </c>
      <c r="D33" s="15">
        <f t="shared" si="0"/>
        <v>11027162</v>
      </c>
      <c r="E33" s="15">
        <v>954301</v>
      </c>
      <c r="F33" s="16">
        <v>776</v>
      </c>
      <c r="G33" s="15">
        <v>176</v>
      </c>
    </row>
    <row r="34" spans="1:7" ht="12.75">
      <c r="A34" s="22">
        <f t="shared" si="1"/>
        <v>41874</v>
      </c>
      <c r="B34" s="15">
        <v>11930194.66</v>
      </c>
      <c r="C34" s="15">
        <v>133827.66</v>
      </c>
      <c r="D34" s="15">
        <f t="shared" si="0"/>
        <v>10897765</v>
      </c>
      <c r="E34" s="15">
        <v>898602</v>
      </c>
      <c r="F34" s="16">
        <v>776</v>
      </c>
      <c r="G34" s="15">
        <v>165</v>
      </c>
    </row>
    <row r="35" spans="1:7" ht="12.75">
      <c r="A35" s="22">
        <f t="shared" si="1"/>
        <v>41881</v>
      </c>
      <c r="B35" s="15">
        <v>12540756.23</v>
      </c>
      <c r="C35" s="15">
        <v>105529.23</v>
      </c>
      <c r="D35" s="15">
        <f t="shared" si="0"/>
        <v>11436820</v>
      </c>
      <c r="E35" s="15">
        <v>998407</v>
      </c>
      <c r="F35" s="16">
        <v>776</v>
      </c>
      <c r="G35" s="15">
        <v>184</v>
      </c>
    </row>
    <row r="36" spans="1:7" ht="12.75">
      <c r="A36" s="22">
        <f t="shared" si="1"/>
        <v>41888</v>
      </c>
      <c r="B36" s="15">
        <v>13475358.92</v>
      </c>
      <c r="C36" s="15">
        <v>129918.92</v>
      </c>
      <c r="D36" s="15">
        <f t="shared" si="0"/>
        <v>12236285</v>
      </c>
      <c r="E36" s="15">
        <v>1109155</v>
      </c>
      <c r="F36" s="16">
        <v>776</v>
      </c>
      <c r="G36" s="15">
        <v>204</v>
      </c>
    </row>
    <row r="37" spans="1:7" ht="12.75">
      <c r="A37" s="22">
        <f t="shared" si="1"/>
        <v>41895</v>
      </c>
      <c r="B37" s="15">
        <v>12170739.19</v>
      </c>
      <c r="C37" s="15">
        <v>112728.19</v>
      </c>
      <c r="D37" s="15">
        <f t="shared" si="0"/>
        <v>11065790</v>
      </c>
      <c r="E37" s="15">
        <v>992221</v>
      </c>
      <c r="F37" s="16">
        <v>776</v>
      </c>
      <c r="G37" s="15">
        <v>183</v>
      </c>
    </row>
    <row r="38" spans="1:7" ht="12.75">
      <c r="A38" s="22">
        <f t="shared" si="1"/>
        <v>41902</v>
      </c>
      <c r="B38" s="15">
        <v>11923545.79</v>
      </c>
      <c r="C38" s="15">
        <f>115478.79-35088</f>
        <v>80390.79</v>
      </c>
      <c r="D38" s="15">
        <f t="shared" si="0"/>
        <v>10885428</v>
      </c>
      <c r="E38" s="15">
        <v>957727</v>
      </c>
      <c r="F38" s="16">
        <v>776</v>
      </c>
      <c r="G38" s="15">
        <v>176</v>
      </c>
    </row>
    <row r="39" spans="1:7" ht="12.75">
      <c r="A39" s="22">
        <f t="shared" si="1"/>
        <v>41909</v>
      </c>
      <c r="B39" s="15">
        <v>12110119.18</v>
      </c>
      <c r="C39" s="15">
        <v>146903.18</v>
      </c>
      <c r="D39" s="15">
        <f t="shared" si="0"/>
        <v>11071000</v>
      </c>
      <c r="E39" s="15">
        <v>892216</v>
      </c>
      <c r="F39" s="16">
        <v>776</v>
      </c>
      <c r="G39" s="15">
        <v>164</v>
      </c>
    </row>
    <row r="40" spans="1:7" ht="12.75">
      <c r="A40" s="22">
        <f t="shared" si="1"/>
        <v>41916</v>
      </c>
      <c r="B40" s="15">
        <v>12434666.69</v>
      </c>
      <c r="C40" s="15">
        <v>126844.69</v>
      </c>
      <c r="D40" s="15">
        <f t="shared" si="0"/>
        <v>11313709</v>
      </c>
      <c r="E40" s="15">
        <v>994113</v>
      </c>
      <c r="F40" s="16">
        <v>776</v>
      </c>
      <c r="G40" s="15">
        <v>183</v>
      </c>
    </row>
    <row r="41" spans="1:7" ht="12.75">
      <c r="A41" s="22">
        <f t="shared" si="1"/>
        <v>41923</v>
      </c>
      <c r="B41" s="15">
        <v>12474214.59</v>
      </c>
      <c r="C41" s="15">
        <f>180337.59-34814</f>
        <v>145523.59</v>
      </c>
      <c r="D41" s="15">
        <f t="shared" si="0"/>
        <v>11353890</v>
      </c>
      <c r="E41" s="15">
        <v>974801</v>
      </c>
      <c r="F41" s="16">
        <v>776</v>
      </c>
      <c r="G41" s="15">
        <v>179</v>
      </c>
    </row>
    <row r="42" spans="1:7" ht="12.75">
      <c r="A42" s="22">
        <f t="shared" si="1"/>
        <v>41930</v>
      </c>
      <c r="B42" s="15">
        <v>12653535.99</v>
      </c>
      <c r="C42" s="15">
        <v>150996.99</v>
      </c>
      <c r="D42" s="15">
        <f t="shared" si="0"/>
        <v>11500483</v>
      </c>
      <c r="E42" s="15">
        <v>1002056</v>
      </c>
      <c r="F42" s="16">
        <v>776</v>
      </c>
      <c r="G42" s="15">
        <v>184</v>
      </c>
    </row>
    <row r="43" spans="1:7" ht="12.75">
      <c r="A43" s="22">
        <f t="shared" si="1"/>
        <v>41937</v>
      </c>
      <c r="B43" s="15">
        <v>11843970.67</v>
      </c>
      <c r="C43" s="15">
        <v>160345.67</v>
      </c>
      <c r="D43" s="15">
        <f t="shared" si="0"/>
        <v>10810615</v>
      </c>
      <c r="E43" s="15">
        <v>873010</v>
      </c>
      <c r="F43" s="16">
        <v>776</v>
      </c>
      <c r="G43" s="15">
        <v>161</v>
      </c>
    </row>
    <row r="44" spans="1:7" ht="12.75">
      <c r="A44" s="22">
        <f t="shared" si="1"/>
        <v>41944</v>
      </c>
      <c r="B44" s="15">
        <v>11836912.02</v>
      </c>
      <c r="C44" s="15">
        <v>135270.02</v>
      </c>
      <c r="D44" s="15">
        <f t="shared" si="0"/>
        <v>10786856</v>
      </c>
      <c r="E44" s="15">
        <v>914786</v>
      </c>
      <c r="F44" s="16">
        <v>776</v>
      </c>
      <c r="G44" s="15">
        <v>168</v>
      </c>
    </row>
    <row r="45" spans="1:7" ht="12.75">
      <c r="A45" s="22">
        <f t="shared" si="1"/>
        <v>41951</v>
      </c>
      <c r="B45" s="15">
        <v>11713884.98</v>
      </c>
      <c r="C45" s="15">
        <v>130395.98</v>
      </c>
      <c r="D45" s="15">
        <f t="shared" si="0"/>
        <v>10661281</v>
      </c>
      <c r="E45" s="15">
        <v>922208</v>
      </c>
      <c r="F45" s="16">
        <v>776</v>
      </c>
      <c r="G45" s="15">
        <v>170</v>
      </c>
    </row>
    <row r="46" spans="1:7" ht="12.75">
      <c r="A46" s="22">
        <f t="shared" si="1"/>
        <v>41958</v>
      </c>
      <c r="B46" s="15">
        <v>11000871.23</v>
      </c>
      <c r="C46" s="15">
        <v>132542.23</v>
      </c>
      <c r="D46" s="15">
        <f t="shared" si="0"/>
        <v>10060889</v>
      </c>
      <c r="E46" s="15">
        <v>807440</v>
      </c>
      <c r="F46" s="16">
        <v>776</v>
      </c>
      <c r="G46" s="15">
        <v>149</v>
      </c>
    </row>
    <row r="47" spans="1:7" ht="12.75">
      <c r="A47" s="22">
        <f t="shared" si="1"/>
        <v>41965</v>
      </c>
      <c r="B47" s="15">
        <v>6944656.87</v>
      </c>
      <c r="C47" s="15">
        <v>75423.87</v>
      </c>
      <c r="D47" s="15">
        <f t="shared" si="0"/>
        <v>6332634</v>
      </c>
      <c r="E47" s="15">
        <v>536599</v>
      </c>
      <c r="F47" s="16">
        <v>776</v>
      </c>
      <c r="G47" s="15">
        <v>99</v>
      </c>
    </row>
    <row r="48" spans="1:7" ht="12.75">
      <c r="A48" s="22">
        <f t="shared" si="1"/>
        <v>41972</v>
      </c>
      <c r="B48" s="15">
        <v>11190235.79</v>
      </c>
      <c r="C48" s="15">
        <v>110559.79</v>
      </c>
      <c r="D48" s="15">
        <f t="shared" si="0"/>
        <v>10232250</v>
      </c>
      <c r="E48" s="15">
        <v>847426</v>
      </c>
      <c r="F48" s="16">
        <v>776</v>
      </c>
      <c r="G48" s="15">
        <v>156</v>
      </c>
    </row>
    <row r="49" spans="1:7" ht="12.75">
      <c r="A49" s="22">
        <f t="shared" si="1"/>
        <v>41979</v>
      </c>
      <c r="B49" s="15">
        <v>10762159.73</v>
      </c>
      <c r="C49" s="15">
        <f>118754.73-37069</f>
        <v>81685.73</v>
      </c>
      <c r="D49" s="15">
        <f t="shared" si="0"/>
        <v>9784987</v>
      </c>
      <c r="E49" s="15">
        <v>895487</v>
      </c>
      <c r="F49" s="16">
        <v>776</v>
      </c>
      <c r="G49" s="15">
        <v>165</v>
      </c>
    </row>
    <row r="50" spans="1:7" ht="12.75">
      <c r="A50" s="22">
        <f t="shared" si="1"/>
        <v>41986</v>
      </c>
      <c r="B50" s="15">
        <v>9180854.41</v>
      </c>
      <c r="C50" s="15">
        <v>93958.41</v>
      </c>
      <c r="D50" s="15">
        <f t="shared" si="0"/>
        <v>8382399</v>
      </c>
      <c r="E50" s="15">
        <v>704497</v>
      </c>
      <c r="F50" s="16">
        <v>734</v>
      </c>
      <c r="G50" s="15">
        <v>137</v>
      </c>
    </row>
    <row r="51" spans="1:7" ht="12.75">
      <c r="A51" s="22">
        <f t="shared" si="1"/>
        <v>41993</v>
      </c>
      <c r="B51" s="15">
        <v>10025118.33</v>
      </c>
      <c r="C51" s="15">
        <v>104284.33</v>
      </c>
      <c r="D51" s="15">
        <f t="shared" si="0"/>
        <v>9092328</v>
      </c>
      <c r="E51" s="15">
        <v>828506</v>
      </c>
      <c r="F51" s="16">
        <v>754.2857142857143</v>
      </c>
      <c r="G51" s="15">
        <v>157</v>
      </c>
    </row>
    <row r="52" spans="1:7" ht="12.75">
      <c r="A52" s="22">
        <f t="shared" si="1"/>
        <v>42000</v>
      </c>
      <c r="B52" s="15">
        <v>11576678.02</v>
      </c>
      <c r="C52" s="15">
        <v>109601.02</v>
      </c>
      <c r="D52" s="15">
        <f t="shared" si="0"/>
        <v>10544387</v>
      </c>
      <c r="E52" s="15">
        <v>922690</v>
      </c>
      <c r="F52" s="16">
        <v>788</v>
      </c>
      <c r="G52" s="15">
        <v>167</v>
      </c>
    </row>
    <row r="53" spans="1:7" ht="12.75">
      <c r="A53" s="22">
        <f t="shared" si="1"/>
        <v>42007</v>
      </c>
      <c r="B53" s="15">
        <v>12598285.91</v>
      </c>
      <c r="C53" s="15">
        <v>124468.91</v>
      </c>
      <c r="D53" s="15">
        <f t="shared" si="0"/>
        <v>11413342</v>
      </c>
      <c r="E53" s="15">
        <v>1060475</v>
      </c>
      <c r="F53" s="16">
        <v>788</v>
      </c>
      <c r="G53" s="15">
        <v>192</v>
      </c>
    </row>
    <row r="54" spans="1:7" ht="12.75">
      <c r="A54" s="22">
        <f t="shared" si="1"/>
        <v>42014</v>
      </c>
      <c r="B54" s="15">
        <v>7742371.85</v>
      </c>
      <c r="C54" s="15">
        <v>84396.85</v>
      </c>
      <c r="D54" s="15">
        <f t="shared" si="0"/>
        <v>7052796</v>
      </c>
      <c r="E54" s="15">
        <v>605179</v>
      </c>
      <c r="F54" s="16">
        <v>788</v>
      </c>
      <c r="G54" s="15">
        <v>110</v>
      </c>
    </row>
    <row r="55" spans="1:7" ht="12.75">
      <c r="A55" s="22">
        <f t="shared" si="1"/>
        <v>42021</v>
      </c>
      <c r="B55" s="15">
        <v>9625313.55</v>
      </c>
      <c r="C55" s="15">
        <f>88590.55-33075</f>
        <v>55515.55</v>
      </c>
      <c r="D55" s="15">
        <f t="shared" si="0"/>
        <v>8731151</v>
      </c>
      <c r="E55" s="15">
        <v>838647</v>
      </c>
      <c r="F55" s="16">
        <v>788</v>
      </c>
      <c r="G55" s="15">
        <v>152</v>
      </c>
    </row>
    <row r="56" spans="1:7" ht="12.75">
      <c r="A56" s="22">
        <f t="shared" si="1"/>
        <v>42028</v>
      </c>
      <c r="B56" s="15">
        <v>10892135.86</v>
      </c>
      <c r="C56" s="15">
        <v>109957.86</v>
      </c>
      <c r="D56" s="15">
        <f t="shared" si="0"/>
        <v>9972771</v>
      </c>
      <c r="E56" s="15">
        <v>809407</v>
      </c>
      <c r="F56" s="16">
        <v>788</v>
      </c>
      <c r="G56" s="15">
        <v>147</v>
      </c>
    </row>
    <row r="57" spans="1:7" ht="12.75">
      <c r="A57" s="22">
        <f t="shared" si="1"/>
        <v>42035</v>
      </c>
      <c r="B57" s="15">
        <v>11120835.65</v>
      </c>
      <c r="C57" s="15">
        <v>114955.65</v>
      </c>
      <c r="D57" s="15">
        <f t="shared" si="0"/>
        <v>10177148</v>
      </c>
      <c r="E57" s="15">
        <v>828732</v>
      </c>
      <c r="F57" s="16">
        <v>788</v>
      </c>
      <c r="G57" s="15">
        <v>150</v>
      </c>
    </row>
    <row r="58" spans="1:7" ht="12.75">
      <c r="A58" s="22">
        <f t="shared" si="1"/>
        <v>42042</v>
      </c>
      <c r="B58" s="15">
        <v>10166136.07</v>
      </c>
      <c r="C58" s="15">
        <v>110649.07</v>
      </c>
      <c r="D58" s="15">
        <f t="shared" si="0"/>
        <v>9332363</v>
      </c>
      <c r="E58" s="15">
        <v>723124</v>
      </c>
      <c r="F58" s="16">
        <v>788</v>
      </c>
      <c r="G58" s="15">
        <v>131</v>
      </c>
    </row>
    <row r="59" spans="1:7" ht="12.75">
      <c r="A59" s="22">
        <f t="shared" si="1"/>
        <v>42049</v>
      </c>
      <c r="B59" s="15">
        <v>10867080.98</v>
      </c>
      <c r="C59" s="15">
        <f>125300.98-49533</f>
        <v>75767.98</v>
      </c>
      <c r="D59" s="15">
        <f t="shared" si="0"/>
        <v>9949628</v>
      </c>
      <c r="E59" s="15">
        <v>841685</v>
      </c>
      <c r="F59" s="16">
        <v>788</v>
      </c>
      <c r="G59" s="15">
        <v>153</v>
      </c>
    </row>
    <row r="60" spans="1:7" ht="12.75">
      <c r="A60" s="22">
        <f t="shared" si="1"/>
        <v>42056</v>
      </c>
      <c r="B60" s="15">
        <v>10647035.22</v>
      </c>
      <c r="C60" s="15">
        <v>124261.22</v>
      </c>
      <c r="D60" s="15">
        <f t="shared" si="0"/>
        <v>9628999</v>
      </c>
      <c r="E60" s="15">
        <v>893775</v>
      </c>
      <c r="F60" s="16">
        <v>788</v>
      </c>
      <c r="G60" s="15">
        <v>162</v>
      </c>
    </row>
    <row r="61" spans="1:7" ht="12.75">
      <c r="A61" s="22">
        <f t="shared" si="1"/>
        <v>42063</v>
      </c>
      <c r="B61" s="15">
        <v>14252922.98</v>
      </c>
      <c r="C61" s="15">
        <v>156812.98</v>
      </c>
      <c r="D61" s="15">
        <f t="shared" si="0"/>
        <v>13005188</v>
      </c>
      <c r="E61" s="15">
        <v>1090922</v>
      </c>
      <c r="F61" s="16">
        <v>788</v>
      </c>
      <c r="G61" s="15">
        <v>198</v>
      </c>
    </row>
    <row r="62" spans="1:7" ht="12.75">
      <c r="A62" s="22">
        <f t="shared" si="1"/>
        <v>42070</v>
      </c>
      <c r="B62" s="15">
        <v>12645858</v>
      </c>
      <c r="C62" s="15">
        <f>102481.39-38582</f>
        <v>63899.39</v>
      </c>
      <c r="D62" s="15">
        <f t="shared" si="0"/>
        <v>11485490.61</v>
      </c>
      <c r="E62" s="15">
        <v>1096468</v>
      </c>
      <c r="F62" s="16">
        <v>788</v>
      </c>
      <c r="G62" s="15">
        <v>199</v>
      </c>
    </row>
    <row r="63" spans="1:7" ht="12.75">
      <c r="A63" s="22">
        <f t="shared" si="1"/>
        <v>42077</v>
      </c>
      <c r="B63" s="15">
        <v>13796623</v>
      </c>
      <c r="C63" s="15">
        <v>112698.33</v>
      </c>
      <c r="D63" s="15">
        <f t="shared" si="0"/>
        <v>12606672.67</v>
      </c>
      <c r="E63" s="15">
        <v>1077252</v>
      </c>
      <c r="F63" s="16">
        <v>788</v>
      </c>
      <c r="G63" s="15">
        <v>327</v>
      </c>
    </row>
    <row r="64" spans="1:7" ht="12.75">
      <c r="A64" s="22">
        <f t="shared" si="1"/>
        <v>42084</v>
      </c>
      <c r="B64" s="15">
        <v>12914327</v>
      </c>
      <c r="C64" s="15">
        <v>113392.36</v>
      </c>
      <c r="D64" s="15">
        <f t="shared" si="0"/>
        <v>11760153.64</v>
      </c>
      <c r="E64" s="15">
        <v>1040781</v>
      </c>
      <c r="F64" s="16">
        <v>788</v>
      </c>
      <c r="G64" s="15">
        <v>189</v>
      </c>
    </row>
    <row r="65" ht="12.75">
      <c r="A65" s="22"/>
    </row>
    <row r="66" spans="1:7" ht="13.5" thickBot="1">
      <c r="A66" s="3" t="s">
        <v>12</v>
      </c>
      <c r="B66" s="17">
        <f>SUM(B13:B64)</f>
        <v>603399175.9400002</v>
      </c>
      <c r="C66" s="17">
        <f>SUM(C13:C64)</f>
        <v>5179199.020000001</v>
      </c>
      <c r="D66" s="17">
        <f>SUM(D13:D64)</f>
        <v>549398442.92</v>
      </c>
      <c r="E66" s="17">
        <f>SUM(E13:E64)</f>
        <v>48821534</v>
      </c>
      <c r="F66" s="24">
        <f>SUM(F13:F65)/COUNT(F13:F65)</f>
        <v>779.5879120879121</v>
      </c>
      <c r="G66" s="17">
        <f>+E66/SUM(F13:F65)/7</f>
        <v>172.04614300313636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26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41363</v>
      </c>
      <c r="B13" s="15">
        <v>11396587.7</v>
      </c>
      <c r="C13" s="15">
        <v>79390.7</v>
      </c>
      <c r="D13" s="15">
        <f aca="true" t="shared" si="0" ref="D13:D64">+B13-C13-E13</f>
        <v>10356730</v>
      </c>
      <c r="E13" s="15">
        <v>960467</v>
      </c>
      <c r="F13" s="16">
        <v>640</v>
      </c>
      <c r="G13" s="15">
        <v>214</v>
      </c>
    </row>
    <row r="14" spans="1:7" ht="12.75">
      <c r="A14" s="22">
        <f aca="true" t="shared" si="1" ref="A14:A64">+A13+7</f>
        <v>41370</v>
      </c>
      <c r="B14" s="15">
        <v>11966022.4</v>
      </c>
      <c r="C14" s="15">
        <v>84935.4</v>
      </c>
      <c r="D14" s="15">
        <f t="shared" si="0"/>
        <v>10912552</v>
      </c>
      <c r="E14" s="15">
        <v>968535</v>
      </c>
      <c r="F14" s="16">
        <v>640</v>
      </c>
      <c r="G14" s="15">
        <v>216</v>
      </c>
    </row>
    <row r="15" spans="1:7" ht="12.75">
      <c r="A15" s="22">
        <f t="shared" si="1"/>
        <v>41377</v>
      </c>
      <c r="B15" s="15">
        <v>11064550.51</v>
      </c>
      <c r="C15" s="15">
        <v>50036.51</v>
      </c>
      <c r="D15" s="15">
        <f t="shared" si="0"/>
        <v>10110060</v>
      </c>
      <c r="E15" s="15">
        <v>904454</v>
      </c>
      <c r="F15" s="16">
        <v>640</v>
      </c>
      <c r="G15" s="15">
        <v>202</v>
      </c>
    </row>
    <row r="16" spans="1:7" ht="12.75">
      <c r="A16" s="22">
        <f t="shared" si="1"/>
        <v>41384</v>
      </c>
      <c r="B16" s="15">
        <v>11167188.85</v>
      </c>
      <c r="C16" s="15">
        <v>79249.85</v>
      </c>
      <c r="D16" s="15">
        <f t="shared" si="0"/>
        <v>10191625</v>
      </c>
      <c r="E16" s="15">
        <v>896314</v>
      </c>
      <c r="F16" s="16">
        <v>640</v>
      </c>
      <c r="G16" s="15">
        <v>200</v>
      </c>
    </row>
    <row r="17" spans="1:7" ht="12.75">
      <c r="A17" s="22">
        <f t="shared" si="1"/>
        <v>41391</v>
      </c>
      <c r="B17" s="15">
        <v>10390280.16</v>
      </c>
      <c r="C17" s="15">
        <v>92344.16</v>
      </c>
      <c r="D17" s="15">
        <f t="shared" si="0"/>
        <v>9427666</v>
      </c>
      <c r="E17" s="15">
        <v>870270</v>
      </c>
      <c r="F17" s="16">
        <v>640</v>
      </c>
      <c r="G17" s="15">
        <v>194</v>
      </c>
    </row>
    <row r="18" spans="1:7" ht="12.75">
      <c r="A18" s="22">
        <f t="shared" si="1"/>
        <v>41398</v>
      </c>
      <c r="B18" s="15">
        <v>11975509.78</v>
      </c>
      <c r="C18" s="15">
        <v>113711.78</v>
      </c>
      <c r="D18" s="15">
        <f t="shared" si="0"/>
        <v>10882400</v>
      </c>
      <c r="E18" s="15">
        <v>979398</v>
      </c>
      <c r="F18" s="16">
        <v>640</v>
      </c>
      <c r="G18" s="15">
        <v>219</v>
      </c>
    </row>
    <row r="19" spans="1:7" ht="12.75">
      <c r="A19" s="22">
        <f t="shared" si="1"/>
        <v>41405</v>
      </c>
      <c r="B19" s="15">
        <v>11112826.69</v>
      </c>
      <c r="C19" s="15">
        <v>58733.69</v>
      </c>
      <c r="D19" s="15">
        <f t="shared" si="0"/>
        <v>10078643</v>
      </c>
      <c r="E19" s="15">
        <v>975450</v>
      </c>
      <c r="F19" s="16">
        <v>640</v>
      </c>
      <c r="G19" s="15">
        <v>218</v>
      </c>
    </row>
    <row r="20" spans="1:7" ht="12.75">
      <c r="A20" s="22">
        <f t="shared" si="1"/>
        <v>41412</v>
      </c>
      <c r="B20" s="15">
        <v>11351491.21</v>
      </c>
      <c r="C20" s="15">
        <v>88761.21</v>
      </c>
      <c r="D20" s="15">
        <f t="shared" si="0"/>
        <v>10303898</v>
      </c>
      <c r="E20" s="15">
        <v>958832</v>
      </c>
      <c r="F20" s="16">
        <v>640</v>
      </c>
      <c r="G20" s="15">
        <v>214</v>
      </c>
    </row>
    <row r="21" spans="1:7" ht="12.75">
      <c r="A21" s="22">
        <f t="shared" si="1"/>
        <v>41419</v>
      </c>
      <c r="B21" s="15">
        <v>11152333.08</v>
      </c>
      <c r="C21" s="15">
        <v>87295.08</v>
      </c>
      <c r="D21" s="15">
        <f t="shared" si="0"/>
        <v>10161407</v>
      </c>
      <c r="E21" s="15">
        <v>903631</v>
      </c>
      <c r="F21" s="16">
        <v>640</v>
      </c>
      <c r="G21" s="15">
        <v>202</v>
      </c>
    </row>
    <row r="22" spans="1:7" ht="12.75">
      <c r="A22" s="22">
        <f t="shared" si="1"/>
        <v>41426</v>
      </c>
      <c r="B22" s="15">
        <v>11305840.11</v>
      </c>
      <c r="C22" s="15">
        <v>90246.11</v>
      </c>
      <c r="D22" s="15">
        <f t="shared" si="0"/>
        <v>10305723</v>
      </c>
      <c r="E22" s="15">
        <v>909871</v>
      </c>
      <c r="F22" s="16">
        <v>640</v>
      </c>
      <c r="G22" s="15">
        <v>203</v>
      </c>
    </row>
    <row r="23" spans="1:7" ht="12.75">
      <c r="A23" s="22">
        <f t="shared" si="1"/>
        <v>41433</v>
      </c>
      <c r="B23" s="15">
        <v>11725619.46</v>
      </c>
      <c r="C23" s="15">
        <v>71031.46</v>
      </c>
      <c r="D23" s="15">
        <f t="shared" si="0"/>
        <v>10728824</v>
      </c>
      <c r="E23" s="15">
        <v>925764</v>
      </c>
      <c r="F23" s="16">
        <v>640</v>
      </c>
      <c r="G23" s="15">
        <v>207</v>
      </c>
    </row>
    <row r="24" spans="1:7" ht="12.75">
      <c r="A24" s="22">
        <f t="shared" si="1"/>
        <v>41440</v>
      </c>
      <c r="B24" s="15">
        <v>11011090.62</v>
      </c>
      <c r="C24" s="15">
        <v>93073.62</v>
      </c>
      <c r="D24" s="15">
        <f t="shared" si="0"/>
        <v>10032441</v>
      </c>
      <c r="E24" s="15">
        <v>885576</v>
      </c>
      <c r="F24" s="16">
        <v>640</v>
      </c>
      <c r="G24" s="15">
        <v>198</v>
      </c>
    </row>
    <row r="25" spans="1:7" ht="12.75">
      <c r="A25" s="22">
        <f t="shared" si="1"/>
        <v>41447</v>
      </c>
      <c r="B25" s="15">
        <v>10301918.91</v>
      </c>
      <c r="C25" s="15">
        <v>92651.91</v>
      </c>
      <c r="D25" s="15">
        <f t="shared" si="0"/>
        <v>9379483</v>
      </c>
      <c r="E25" s="15">
        <v>829784</v>
      </c>
      <c r="F25" s="16">
        <v>640</v>
      </c>
      <c r="G25" s="15">
        <v>185</v>
      </c>
    </row>
    <row r="26" spans="1:7" ht="12.75">
      <c r="A26" s="22">
        <f t="shared" si="1"/>
        <v>41454</v>
      </c>
      <c r="B26" s="15">
        <v>11287241.51</v>
      </c>
      <c r="C26" s="15">
        <v>104802.51</v>
      </c>
      <c r="D26" s="15">
        <f t="shared" si="0"/>
        <v>10320067</v>
      </c>
      <c r="E26" s="15">
        <v>862372</v>
      </c>
      <c r="F26" s="16">
        <v>640</v>
      </c>
      <c r="G26" s="15">
        <v>192</v>
      </c>
    </row>
    <row r="27" spans="1:7" ht="12.75">
      <c r="A27" s="22">
        <f t="shared" si="1"/>
        <v>41461</v>
      </c>
      <c r="B27" s="15">
        <v>12434397.26</v>
      </c>
      <c r="C27" s="15">
        <v>74314.26</v>
      </c>
      <c r="D27" s="15">
        <f t="shared" si="0"/>
        <v>11282710</v>
      </c>
      <c r="E27" s="15">
        <v>1077373</v>
      </c>
      <c r="F27" s="16">
        <v>640</v>
      </c>
      <c r="G27" s="15">
        <v>240</v>
      </c>
    </row>
    <row r="28" spans="1:7" ht="12.75">
      <c r="A28" s="22">
        <f t="shared" si="1"/>
        <v>41468</v>
      </c>
      <c r="B28" s="15">
        <v>10488362.91</v>
      </c>
      <c r="C28" s="15">
        <v>105026.91</v>
      </c>
      <c r="D28" s="15">
        <f t="shared" si="0"/>
        <v>9542102</v>
      </c>
      <c r="E28" s="15">
        <v>841234</v>
      </c>
      <c r="F28" s="16">
        <v>640</v>
      </c>
      <c r="G28" s="15">
        <v>188</v>
      </c>
    </row>
    <row r="29" spans="1:7" ht="12.75">
      <c r="A29" s="22">
        <f t="shared" si="1"/>
        <v>41475</v>
      </c>
      <c r="B29" s="15">
        <v>9890310.59</v>
      </c>
      <c r="C29" s="15">
        <v>98646.59</v>
      </c>
      <c r="D29" s="15">
        <f t="shared" si="0"/>
        <v>8977873</v>
      </c>
      <c r="E29" s="15">
        <v>813791</v>
      </c>
      <c r="F29" s="16">
        <v>640</v>
      </c>
      <c r="G29" s="15">
        <v>182</v>
      </c>
    </row>
    <row r="30" spans="1:7" ht="12.75">
      <c r="A30" s="22">
        <f t="shared" si="1"/>
        <v>41482</v>
      </c>
      <c r="B30" s="15">
        <v>11376526.23</v>
      </c>
      <c r="C30" s="15">
        <v>111016.23</v>
      </c>
      <c r="D30" s="15">
        <f t="shared" si="0"/>
        <v>10360292</v>
      </c>
      <c r="E30" s="15">
        <v>905218</v>
      </c>
      <c r="F30" s="16">
        <v>640</v>
      </c>
      <c r="G30" s="15">
        <v>202</v>
      </c>
    </row>
    <row r="31" spans="1:7" ht="12.75">
      <c r="A31" s="22">
        <f t="shared" si="1"/>
        <v>41489</v>
      </c>
      <c r="B31" s="15">
        <v>11725213.34</v>
      </c>
      <c r="C31" s="15">
        <v>103879.34</v>
      </c>
      <c r="D31" s="15">
        <f t="shared" si="0"/>
        <v>10663564</v>
      </c>
      <c r="E31" s="15">
        <v>957770</v>
      </c>
      <c r="F31" s="16">
        <v>640</v>
      </c>
      <c r="G31" s="15">
        <v>214</v>
      </c>
    </row>
    <row r="32" spans="1:7" ht="12.75">
      <c r="A32" s="22">
        <f t="shared" si="1"/>
        <v>41496</v>
      </c>
      <c r="B32" s="15">
        <v>11911194.08</v>
      </c>
      <c r="C32" s="15">
        <v>67249.08</v>
      </c>
      <c r="D32" s="15">
        <f t="shared" si="0"/>
        <v>10876159</v>
      </c>
      <c r="E32" s="15">
        <v>967786</v>
      </c>
      <c r="F32" s="16">
        <v>640</v>
      </c>
      <c r="G32" s="15">
        <v>216</v>
      </c>
    </row>
    <row r="33" spans="1:7" ht="12.75">
      <c r="A33" s="22">
        <f t="shared" si="1"/>
        <v>41503</v>
      </c>
      <c r="B33" s="15">
        <v>11217845.15</v>
      </c>
      <c r="C33" s="15">
        <v>97159.15</v>
      </c>
      <c r="D33" s="15">
        <f t="shared" si="0"/>
        <v>10226122</v>
      </c>
      <c r="E33" s="15">
        <v>894564</v>
      </c>
      <c r="F33" s="16">
        <v>640</v>
      </c>
      <c r="G33" s="15">
        <v>200</v>
      </c>
    </row>
    <row r="34" spans="1:7" ht="12.75">
      <c r="A34" s="22">
        <f t="shared" si="1"/>
        <v>41510</v>
      </c>
      <c r="B34" s="15">
        <v>10546178.53</v>
      </c>
      <c r="C34" s="15">
        <v>94789.53</v>
      </c>
      <c r="D34" s="15">
        <f t="shared" si="0"/>
        <v>9581762</v>
      </c>
      <c r="E34" s="15">
        <v>869627</v>
      </c>
      <c r="F34" s="16">
        <v>640</v>
      </c>
      <c r="G34" s="15">
        <v>194</v>
      </c>
    </row>
    <row r="35" spans="1:7" ht="12.75">
      <c r="A35" s="22">
        <f t="shared" si="1"/>
        <v>41517</v>
      </c>
      <c r="B35" s="15">
        <v>11311583.65</v>
      </c>
      <c r="C35" s="15">
        <v>89732.65</v>
      </c>
      <c r="D35" s="15">
        <f t="shared" si="0"/>
        <v>10273799</v>
      </c>
      <c r="E35" s="15">
        <v>948052</v>
      </c>
      <c r="F35" s="16">
        <v>640</v>
      </c>
      <c r="G35" s="15">
        <v>212</v>
      </c>
    </row>
    <row r="36" spans="1:7" ht="12.75">
      <c r="A36" s="22">
        <f t="shared" si="1"/>
        <v>41524</v>
      </c>
      <c r="B36" s="15">
        <v>11449151.32</v>
      </c>
      <c r="C36" s="15">
        <v>86437.32</v>
      </c>
      <c r="D36" s="15">
        <f t="shared" si="0"/>
        <v>10414721</v>
      </c>
      <c r="E36" s="15">
        <v>947993</v>
      </c>
      <c r="F36" s="16">
        <v>640</v>
      </c>
      <c r="G36" s="15">
        <v>212</v>
      </c>
    </row>
    <row r="37" spans="1:7" ht="12.75">
      <c r="A37" s="22">
        <f t="shared" si="1"/>
        <v>41531</v>
      </c>
      <c r="B37" s="15">
        <v>10515772.09</v>
      </c>
      <c r="C37" s="15">
        <f>102814.09-28160</f>
        <v>74654.09</v>
      </c>
      <c r="D37" s="15">
        <f t="shared" si="0"/>
        <v>9523050</v>
      </c>
      <c r="E37" s="15">
        <v>918068</v>
      </c>
      <c r="F37" s="16">
        <v>640</v>
      </c>
      <c r="G37" s="15">
        <v>205</v>
      </c>
    </row>
    <row r="38" spans="1:7" ht="12.75">
      <c r="A38" s="22">
        <f t="shared" si="1"/>
        <v>41538</v>
      </c>
      <c r="B38" s="15">
        <v>10020771.34</v>
      </c>
      <c r="C38" s="15">
        <v>88262.34</v>
      </c>
      <c r="D38" s="15">
        <f t="shared" si="0"/>
        <v>9121732</v>
      </c>
      <c r="E38" s="15">
        <v>810777</v>
      </c>
      <c r="F38" s="16">
        <v>640</v>
      </c>
      <c r="G38" s="15">
        <v>181</v>
      </c>
    </row>
    <row r="39" spans="1:7" ht="12.75">
      <c r="A39" s="22">
        <f t="shared" si="1"/>
        <v>41545</v>
      </c>
      <c r="B39" s="15">
        <v>10739868.22</v>
      </c>
      <c r="C39" s="15">
        <f>118421.22-26926</f>
        <v>91495.22</v>
      </c>
      <c r="D39" s="15">
        <f t="shared" si="0"/>
        <v>9797094</v>
      </c>
      <c r="E39" s="15">
        <v>851279</v>
      </c>
      <c r="F39" s="16">
        <v>640</v>
      </c>
      <c r="G39" s="15">
        <v>190</v>
      </c>
    </row>
    <row r="40" spans="1:7" ht="12.75">
      <c r="A40" s="22">
        <f t="shared" si="1"/>
        <v>41552</v>
      </c>
      <c r="B40" s="15">
        <v>8078085.94</v>
      </c>
      <c r="C40" s="15">
        <v>47000.94</v>
      </c>
      <c r="D40" s="15">
        <f t="shared" si="0"/>
        <v>7319348</v>
      </c>
      <c r="E40" s="15">
        <v>711737</v>
      </c>
      <c r="F40" s="16">
        <v>315.7142857142857</v>
      </c>
      <c r="G40" s="15">
        <v>322</v>
      </c>
    </row>
    <row r="41" spans="1:7" ht="12.75">
      <c r="A41" s="22">
        <f t="shared" si="1"/>
        <v>41559</v>
      </c>
      <c r="B41" s="15">
        <v>15079730.88</v>
      </c>
      <c r="C41" s="15">
        <v>137764.88</v>
      </c>
      <c r="D41" s="15">
        <f t="shared" si="0"/>
        <v>13729290</v>
      </c>
      <c r="E41" s="15">
        <v>1212676</v>
      </c>
      <c r="F41" s="16">
        <v>785</v>
      </c>
      <c r="G41" s="15">
        <v>221</v>
      </c>
    </row>
    <row r="42" spans="1:7" ht="12.75">
      <c r="A42" s="22">
        <f t="shared" si="1"/>
        <v>41566</v>
      </c>
      <c r="B42" s="15">
        <v>14869550.97</v>
      </c>
      <c r="C42" s="15">
        <v>143852.97</v>
      </c>
      <c r="D42" s="15">
        <f t="shared" si="0"/>
        <v>13491065</v>
      </c>
      <c r="E42" s="15">
        <v>1234633</v>
      </c>
      <c r="F42" s="16">
        <v>785</v>
      </c>
      <c r="G42" s="15">
        <v>225</v>
      </c>
    </row>
    <row r="43" spans="1:7" ht="12.75">
      <c r="A43" s="22">
        <f t="shared" si="1"/>
        <v>41573</v>
      </c>
      <c r="B43" s="15">
        <v>12498343.58</v>
      </c>
      <c r="C43" s="15">
        <v>138783.58</v>
      </c>
      <c r="D43" s="15">
        <f t="shared" si="0"/>
        <v>11321446</v>
      </c>
      <c r="E43" s="15">
        <v>1038114</v>
      </c>
      <c r="F43" s="16">
        <v>785</v>
      </c>
      <c r="G43" s="15">
        <v>189</v>
      </c>
    </row>
    <row r="44" spans="1:7" ht="12.75">
      <c r="A44" s="22">
        <f t="shared" si="1"/>
        <v>41580</v>
      </c>
      <c r="B44" s="15">
        <v>12724139.11</v>
      </c>
      <c r="C44" s="15">
        <v>128617.11</v>
      </c>
      <c r="D44" s="15">
        <f t="shared" si="0"/>
        <v>11665370</v>
      </c>
      <c r="E44" s="15">
        <v>930152</v>
      </c>
      <c r="F44" s="16">
        <f>5495/7</f>
        <v>785</v>
      </c>
      <c r="G44" s="15">
        <v>169</v>
      </c>
    </row>
    <row r="45" spans="1:7" ht="12.75">
      <c r="A45" s="22">
        <f t="shared" si="1"/>
        <v>41587</v>
      </c>
      <c r="B45" s="15">
        <v>11806715.4</v>
      </c>
      <c r="C45" s="15">
        <v>95883.4</v>
      </c>
      <c r="D45" s="15">
        <f t="shared" si="0"/>
        <v>10774438</v>
      </c>
      <c r="E45" s="15">
        <v>936394</v>
      </c>
      <c r="F45" s="16">
        <f>5495/7</f>
        <v>785</v>
      </c>
      <c r="G45" s="15">
        <v>170</v>
      </c>
    </row>
    <row r="46" spans="1:7" ht="12.75">
      <c r="A46" s="22">
        <f t="shared" si="1"/>
        <v>41594</v>
      </c>
      <c r="B46" s="15">
        <v>10617130.59</v>
      </c>
      <c r="C46" s="15">
        <v>109432.59</v>
      </c>
      <c r="D46" s="15">
        <f t="shared" si="0"/>
        <v>9614887</v>
      </c>
      <c r="E46" s="15">
        <v>892811</v>
      </c>
      <c r="F46" s="16">
        <v>785</v>
      </c>
      <c r="G46" s="15">
        <v>162</v>
      </c>
    </row>
    <row r="47" spans="1:7" ht="12.75">
      <c r="A47" s="22">
        <f t="shared" si="1"/>
        <v>41601</v>
      </c>
      <c r="B47" s="15">
        <v>9361555.75</v>
      </c>
      <c r="C47" s="15">
        <v>104888.75</v>
      </c>
      <c r="D47" s="15">
        <f t="shared" si="0"/>
        <v>8514294</v>
      </c>
      <c r="E47" s="15">
        <v>742373</v>
      </c>
      <c r="F47" s="16">
        <v>785</v>
      </c>
      <c r="G47" s="15">
        <v>135</v>
      </c>
    </row>
    <row r="48" spans="1:7" ht="12.75">
      <c r="A48" s="22">
        <f t="shared" si="1"/>
        <v>41608</v>
      </c>
      <c r="B48" s="15">
        <v>9776735.31</v>
      </c>
      <c r="C48" s="15">
        <v>78986.31</v>
      </c>
      <c r="D48" s="15">
        <f t="shared" si="0"/>
        <v>8917150</v>
      </c>
      <c r="E48" s="15">
        <v>780599</v>
      </c>
      <c r="F48" s="16">
        <v>785</v>
      </c>
      <c r="G48" s="15">
        <v>142</v>
      </c>
    </row>
    <row r="49" spans="1:7" ht="12.75">
      <c r="A49" s="22">
        <f t="shared" si="1"/>
        <v>41615</v>
      </c>
      <c r="B49" s="15">
        <v>10735706.7</v>
      </c>
      <c r="C49" s="15">
        <f>106650.7-34532</f>
        <v>72118.7</v>
      </c>
      <c r="D49" s="15">
        <f t="shared" si="0"/>
        <v>9743933</v>
      </c>
      <c r="E49" s="15">
        <v>919655</v>
      </c>
      <c r="F49" s="16">
        <v>785</v>
      </c>
      <c r="G49" s="15">
        <v>167</v>
      </c>
    </row>
    <row r="50" spans="1:7" ht="12.75">
      <c r="A50" s="22">
        <f t="shared" si="1"/>
        <v>41622</v>
      </c>
      <c r="B50" s="15">
        <v>6985118.87</v>
      </c>
      <c r="C50" s="15">
        <v>77521.87</v>
      </c>
      <c r="D50" s="15">
        <f t="shared" si="0"/>
        <v>6342950</v>
      </c>
      <c r="E50" s="15">
        <v>564647</v>
      </c>
      <c r="F50" s="16">
        <v>785</v>
      </c>
      <c r="G50" s="15">
        <v>103</v>
      </c>
    </row>
    <row r="51" spans="1:7" ht="12.75">
      <c r="A51" s="22">
        <f t="shared" si="1"/>
        <v>41629</v>
      </c>
      <c r="B51" s="15">
        <v>8914280.49</v>
      </c>
      <c r="C51" s="15">
        <v>92309.49</v>
      </c>
      <c r="D51" s="15">
        <f t="shared" si="0"/>
        <v>8136689</v>
      </c>
      <c r="E51" s="15">
        <v>685282</v>
      </c>
      <c r="F51" s="16">
        <v>785</v>
      </c>
      <c r="G51" s="15">
        <v>125</v>
      </c>
    </row>
    <row r="52" spans="1:7" ht="12.75">
      <c r="A52" s="22">
        <f t="shared" si="1"/>
        <v>41636</v>
      </c>
      <c r="B52" s="15">
        <v>10210482.78</v>
      </c>
      <c r="C52" s="15">
        <v>89334.78</v>
      </c>
      <c r="D52" s="15">
        <f t="shared" si="0"/>
        <v>9273041</v>
      </c>
      <c r="E52" s="15">
        <v>848107</v>
      </c>
      <c r="F52" s="16">
        <v>785</v>
      </c>
      <c r="G52" s="15">
        <v>154</v>
      </c>
    </row>
    <row r="53" spans="1:7" ht="12.75">
      <c r="A53" s="22">
        <f t="shared" si="1"/>
        <v>41643</v>
      </c>
      <c r="B53" s="15">
        <v>11185443.05</v>
      </c>
      <c r="C53" s="15">
        <v>122968.05</v>
      </c>
      <c r="D53" s="15">
        <f t="shared" si="0"/>
        <v>10164215</v>
      </c>
      <c r="E53" s="15">
        <v>898260</v>
      </c>
      <c r="F53" s="16">
        <v>785</v>
      </c>
      <c r="G53" s="15">
        <v>163</v>
      </c>
    </row>
    <row r="54" spans="1:7" ht="12.75">
      <c r="A54" s="22">
        <f t="shared" si="1"/>
        <v>41650</v>
      </c>
      <c r="B54" s="15">
        <v>8716517.75</v>
      </c>
      <c r="C54" s="15">
        <f>74419.75-27395</f>
        <v>47024.75</v>
      </c>
      <c r="D54" s="15">
        <f t="shared" si="0"/>
        <v>7938011</v>
      </c>
      <c r="E54" s="15">
        <v>731482</v>
      </c>
      <c r="F54" s="16">
        <v>785</v>
      </c>
      <c r="G54" s="15">
        <v>133</v>
      </c>
    </row>
    <row r="55" spans="1:7" ht="12.75">
      <c r="A55" s="22">
        <f t="shared" si="1"/>
        <v>41657</v>
      </c>
      <c r="B55" s="15">
        <v>10147737.21</v>
      </c>
      <c r="C55" s="15">
        <v>100841.21</v>
      </c>
      <c r="D55" s="15">
        <f t="shared" si="0"/>
        <v>9196894</v>
      </c>
      <c r="E55" s="15">
        <v>850002</v>
      </c>
      <c r="F55" s="16">
        <v>785</v>
      </c>
      <c r="G55" s="15">
        <v>155</v>
      </c>
    </row>
    <row r="56" spans="1:7" ht="12.75">
      <c r="A56" s="22">
        <f t="shared" si="1"/>
        <v>41664</v>
      </c>
      <c r="B56" s="15">
        <v>7887191.26</v>
      </c>
      <c r="C56" s="15">
        <v>88031.26</v>
      </c>
      <c r="D56" s="15">
        <f t="shared" si="0"/>
        <v>7192888</v>
      </c>
      <c r="E56" s="15">
        <v>606272</v>
      </c>
      <c r="F56" s="16">
        <v>787.1428571428571</v>
      </c>
      <c r="G56" s="15">
        <v>110</v>
      </c>
    </row>
    <row r="57" spans="1:7" ht="12.75">
      <c r="A57" s="22">
        <f t="shared" si="1"/>
        <v>41671</v>
      </c>
      <c r="B57" s="15">
        <v>10205707.92</v>
      </c>
      <c r="C57" s="15">
        <v>111781.92</v>
      </c>
      <c r="D57" s="15">
        <f t="shared" si="0"/>
        <v>9274936</v>
      </c>
      <c r="E57" s="15">
        <v>818990</v>
      </c>
      <c r="F57" s="16">
        <v>788</v>
      </c>
      <c r="G57" s="15">
        <v>148</v>
      </c>
    </row>
    <row r="58" spans="1:7" ht="12.75">
      <c r="A58" s="22">
        <f t="shared" si="1"/>
        <v>41678</v>
      </c>
      <c r="B58" s="15">
        <v>10530883.45</v>
      </c>
      <c r="C58" s="15">
        <v>122932.45</v>
      </c>
      <c r="D58" s="15">
        <f t="shared" si="0"/>
        <v>9575298</v>
      </c>
      <c r="E58" s="15">
        <v>832653</v>
      </c>
      <c r="F58" s="16">
        <v>788</v>
      </c>
      <c r="G58" s="15">
        <v>151</v>
      </c>
    </row>
    <row r="59" spans="1:7" ht="12.75">
      <c r="A59" s="22">
        <f t="shared" si="1"/>
        <v>41685</v>
      </c>
      <c r="B59" s="15">
        <v>12346574.78</v>
      </c>
      <c r="C59" s="15">
        <f>129909.78-44458</f>
        <v>85451.78</v>
      </c>
      <c r="D59" s="15">
        <f t="shared" si="0"/>
        <v>11215190</v>
      </c>
      <c r="E59" s="15">
        <v>1045933</v>
      </c>
      <c r="F59" s="16">
        <v>788</v>
      </c>
      <c r="G59" s="15">
        <v>190</v>
      </c>
    </row>
    <row r="60" spans="1:7" ht="12.75">
      <c r="A60" s="22">
        <f t="shared" si="1"/>
        <v>41692</v>
      </c>
      <c r="B60" s="15">
        <v>13654167.97</v>
      </c>
      <c r="C60" s="15">
        <v>152044.97</v>
      </c>
      <c r="D60" s="15">
        <f t="shared" si="0"/>
        <v>12426802</v>
      </c>
      <c r="E60" s="15">
        <v>1075321</v>
      </c>
      <c r="F60" s="16">
        <v>788</v>
      </c>
      <c r="G60" s="15">
        <v>195</v>
      </c>
    </row>
    <row r="61" spans="1:7" ht="12.75">
      <c r="A61" s="22">
        <f t="shared" si="1"/>
        <v>41699</v>
      </c>
      <c r="B61" s="15">
        <v>12885566.39</v>
      </c>
      <c r="C61" s="15">
        <v>122950.39</v>
      </c>
      <c r="D61" s="15">
        <f t="shared" si="0"/>
        <v>11748760</v>
      </c>
      <c r="E61" s="15">
        <v>1013856</v>
      </c>
      <c r="F61" s="16">
        <v>788</v>
      </c>
      <c r="G61" s="15">
        <v>184</v>
      </c>
    </row>
    <row r="62" spans="1:7" ht="12.75">
      <c r="A62" s="22">
        <f t="shared" si="1"/>
        <v>41706</v>
      </c>
      <c r="B62" s="15">
        <v>13441975.71</v>
      </c>
      <c r="C62" s="15">
        <v>115918.71</v>
      </c>
      <c r="D62" s="15">
        <f t="shared" si="0"/>
        <v>12276319</v>
      </c>
      <c r="E62" s="15">
        <v>1049738</v>
      </c>
      <c r="F62" s="16">
        <v>788</v>
      </c>
      <c r="G62" s="15">
        <v>190</v>
      </c>
    </row>
    <row r="63" spans="1:7" ht="12.75">
      <c r="A63" s="22">
        <f t="shared" si="1"/>
        <v>41713</v>
      </c>
      <c r="B63" s="15">
        <v>11953608.64</v>
      </c>
      <c r="C63" s="15">
        <f>93249.64-36042</f>
        <v>57207.64</v>
      </c>
      <c r="D63" s="15">
        <f t="shared" si="0"/>
        <v>10872898</v>
      </c>
      <c r="E63" s="15">
        <v>1023503</v>
      </c>
      <c r="F63" s="16">
        <v>788</v>
      </c>
      <c r="G63" s="15">
        <v>186</v>
      </c>
    </row>
    <row r="64" spans="1:7" ht="12.75">
      <c r="A64" s="22">
        <f t="shared" si="1"/>
        <v>41720</v>
      </c>
      <c r="B64" s="15">
        <v>12123671.83</v>
      </c>
      <c r="C64" s="15">
        <v>127500.83</v>
      </c>
      <c r="D64" s="15">
        <f t="shared" si="0"/>
        <v>11030421</v>
      </c>
      <c r="E64" s="15">
        <v>965750</v>
      </c>
      <c r="F64" s="16">
        <v>788</v>
      </c>
      <c r="G64" s="15">
        <v>175</v>
      </c>
    </row>
    <row r="65" ht="12.75">
      <c r="A65" s="22"/>
    </row>
    <row r="66" spans="1:7" ht="13.5" thickBot="1">
      <c r="A66" s="3" t="s">
        <v>12</v>
      </c>
      <c r="B66" s="17">
        <f>SUM(B13:B64)</f>
        <v>577572298.03</v>
      </c>
      <c r="C66" s="17">
        <f>SUM(C13:C64)</f>
        <v>4940076.029999998</v>
      </c>
      <c r="D66" s="17">
        <f>SUM(D13:D64)</f>
        <v>525589032</v>
      </c>
      <c r="E66" s="17">
        <f>SUM(E13:E64)</f>
        <v>47043190</v>
      </c>
      <c r="F66" s="24">
        <f>SUM(F13:F65)/COUNT(F13:F65)</f>
        <v>701.1895604395605</v>
      </c>
      <c r="G66" s="17">
        <f>+E66/SUM(F13:F65)/7</f>
        <v>184.31468501330158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14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24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40999</v>
      </c>
      <c r="B13" s="15">
        <v>11583995</v>
      </c>
      <c r="C13" s="15">
        <v>107627</v>
      </c>
      <c r="D13" s="15">
        <f aca="true" t="shared" si="0" ref="D13:D64">+B13-C13-E13</f>
        <v>10561428</v>
      </c>
      <c r="E13" s="15">
        <v>914940</v>
      </c>
      <c r="F13" s="16">
        <v>640</v>
      </c>
      <c r="G13" s="15">
        <v>204</v>
      </c>
    </row>
    <row r="14" spans="1:7" ht="12.75">
      <c r="A14" s="22">
        <f aca="true" t="shared" si="1" ref="A14:A64">+A13+7</f>
        <v>41006</v>
      </c>
      <c r="B14" s="15">
        <v>11449634.83</v>
      </c>
      <c r="C14" s="15">
        <v>97555.83</v>
      </c>
      <c r="D14" s="15">
        <f t="shared" si="0"/>
        <v>10444931</v>
      </c>
      <c r="E14" s="15">
        <v>907148</v>
      </c>
      <c r="F14" s="16">
        <v>640</v>
      </c>
      <c r="G14" s="15">
        <v>202</v>
      </c>
    </row>
    <row r="15" spans="1:7" ht="12.75">
      <c r="A15" s="22">
        <f t="shared" si="1"/>
        <v>41013</v>
      </c>
      <c r="B15" s="15">
        <v>11654974.29</v>
      </c>
      <c r="C15" s="15">
        <v>37616.29</v>
      </c>
      <c r="D15" s="15">
        <f t="shared" si="0"/>
        <v>10641518</v>
      </c>
      <c r="E15" s="15">
        <v>975840</v>
      </c>
      <c r="F15" s="16">
        <v>640</v>
      </c>
      <c r="G15" s="15">
        <v>218</v>
      </c>
    </row>
    <row r="16" spans="1:7" ht="12.75">
      <c r="A16" s="22">
        <f t="shared" si="1"/>
        <v>41020</v>
      </c>
      <c r="B16" s="15">
        <v>10984841.07</v>
      </c>
      <c r="C16" s="15">
        <v>98430.07</v>
      </c>
      <c r="D16" s="15">
        <f t="shared" si="0"/>
        <v>10047424</v>
      </c>
      <c r="E16" s="15">
        <v>838987</v>
      </c>
      <c r="F16" s="16">
        <v>640</v>
      </c>
      <c r="G16" s="15">
        <v>187</v>
      </c>
    </row>
    <row r="17" spans="1:7" ht="12.75">
      <c r="A17" s="22">
        <f t="shared" si="1"/>
        <v>41027</v>
      </c>
      <c r="B17" s="15">
        <v>10647357.45</v>
      </c>
      <c r="C17" s="15">
        <v>95449.45</v>
      </c>
      <c r="D17" s="15">
        <f t="shared" si="0"/>
        <v>9666457</v>
      </c>
      <c r="E17" s="15">
        <v>885451</v>
      </c>
      <c r="F17" s="16">
        <v>640</v>
      </c>
      <c r="G17" s="15">
        <v>198</v>
      </c>
    </row>
    <row r="18" spans="1:7" ht="12.75">
      <c r="A18" s="22">
        <f t="shared" si="1"/>
        <v>41034</v>
      </c>
      <c r="B18" s="15">
        <v>12459756.89</v>
      </c>
      <c r="C18" s="15">
        <v>85651.89</v>
      </c>
      <c r="D18" s="15">
        <f t="shared" si="0"/>
        <v>11354125</v>
      </c>
      <c r="E18" s="15">
        <v>1019980</v>
      </c>
      <c r="F18" s="16">
        <v>640</v>
      </c>
      <c r="G18" s="15">
        <v>228</v>
      </c>
    </row>
    <row r="19" spans="1:7" ht="12.75">
      <c r="A19" s="22">
        <f t="shared" si="1"/>
        <v>41041</v>
      </c>
      <c r="B19" s="15">
        <v>10932771.57</v>
      </c>
      <c r="C19" s="15">
        <v>82280.57</v>
      </c>
      <c r="D19" s="15">
        <f t="shared" si="0"/>
        <v>9930749</v>
      </c>
      <c r="E19" s="15">
        <v>919742</v>
      </c>
      <c r="F19" s="16">
        <v>640</v>
      </c>
      <c r="G19" s="15">
        <v>205</v>
      </c>
    </row>
    <row r="20" spans="1:7" ht="12.75">
      <c r="A20" s="22">
        <f t="shared" si="1"/>
        <v>41048</v>
      </c>
      <c r="B20" s="15">
        <v>10678509.42</v>
      </c>
      <c r="C20" s="15">
        <v>59131.42</v>
      </c>
      <c r="D20" s="15">
        <f t="shared" si="0"/>
        <v>9704555</v>
      </c>
      <c r="E20" s="15">
        <v>914823</v>
      </c>
      <c r="F20" s="16">
        <v>640</v>
      </c>
      <c r="G20" s="15">
        <v>204</v>
      </c>
    </row>
    <row r="21" spans="1:7" ht="12.75">
      <c r="A21" s="22">
        <f t="shared" si="1"/>
        <v>41055</v>
      </c>
      <c r="B21" s="15">
        <v>9834426.96</v>
      </c>
      <c r="C21" s="15">
        <v>78404.96</v>
      </c>
      <c r="D21" s="15">
        <f t="shared" si="0"/>
        <v>8929758</v>
      </c>
      <c r="E21" s="15">
        <v>826264</v>
      </c>
      <c r="F21" s="16">
        <v>640</v>
      </c>
      <c r="G21" s="15">
        <v>184</v>
      </c>
    </row>
    <row r="22" spans="1:7" ht="12.75">
      <c r="A22" s="22">
        <f t="shared" si="1"/>
        <v>41062</v>
      </c>
      <c r="B22" s="15">
        <v>11673142.85</v>
      </c>
      <c r="C22" s="15">
        <v>59294.85</v>
      </c>
      <c r="D22" s="15">
        <f t="shared" si="0"/>
        <v>10658687</v>
      </c>
      <c r="E22" s="15">
        <v>955161</v>
      </c>
      <c r="F22" s="16">
        <v>640</v>
      </c>
      <c r="G22" s="15">
        <v>213</v>
      </c>
    </row>
    <row r="23" spans="1:7" ht="12.75">
      <c r="A23" s="22">
        <f t="shared" si="1"/>
        <v>41069</v>
      </c>
      <c r="B23" s="15">
        <v>10508982.01</v>
      </c>
      <c r="C23" s="15">
        <v>43310.01</v>
      </c>
      <c r="D23" s="15">
        <f t="shared" si="0"/>
        <v>9565267</v>
      </c>
      <c r="E23" s="15">
        <v>900405</v>
      </c>
      <c r="F23" s="16">
        <v>640</v>
      </c>
      <c r="G23" s="15">
        <v>201</v>
      </c>
    </row>
    <row r="24" spans="1:7" ht="12.75">
      <c r="A24" s="22">
        <f t="shared" si="1"/>
        <v>41076</v>
      </c>
      <c r="B24" s="15">
        <v>9555830.95</v>
      </c>
      <c r="C24" s="15">
        <v>61674.95</v>
      </c>
      <c r="D24" s="15">
        <f t="shared" si="0"/>
        <v>8687260</v>
      </c>
      <c r="E24" s="15">
        <v>806896</v>
      </c>
      <c r="F24" s="16">
        <v>640</v>
      </c>
      <c r="G24" s="15">
        <v>180</v>
      </c>
    </row>
    <row r="25" spans="1:7" ht="12.75">
      <c r="A25" s="22">
        <f t="shared" si="1"/>
        <v>41083</v>
      </c>
      <c r="B25" s="15">
        <v>10485817.83</v>
      </c>
      <c r="C25" s="15">
        <v>59690.83</v>
      </c>
      <c r="D25" s="15">
        <f t="shared" si="0"/>
        <v>9610189</v>
      </c>
      <c r="E25" s="15">
        <v>815938</v>
      </c>
      <c r="F25" s="16">
        <v>640</v>
      </c>
      <c r="G25" s="15">
        <v>182</v>
      </c>
    </row>
    <row r="26" spans="1:7" ht="12.75">
      <c r="A26" s="22">
        <f t="shared" si="1"/>
        <v>41090</v>
      </c>
      <c r="B26" s="15">
        <v>10549079.42</v>
      </c>
      <c r="C26" s="15">
        <v>65038.42</v>
      </c>
      <c r="D26" s="15">
        <f t="shared" si="0"/>
        <v>9599462</v>
      </c>
      <c r="E26" s="15">
        <v>884579</v>
      </c>
      <c r="F26" s="16">
        <v>640</v>
      </c>
      <c r="G26" s="15">
        <v>197</v>
      </c>
    </row>
    <row r="27" spans="1:7" ht="12.75">
      <c r="A27" s="22">
        <f t="shared" si="1"/>
        <v>41097</v>
      </c>
      <c r="B27" s="15">
        <v>12003830.62</v>
      </c>
      <c r="C27" s="15">
        <v>74018.62</v>
      </c>
      <c r="D27" s="15">
        <f t="shared" si="0"/>
        <v>10911222</v>
      </c>
      <c r="E27" s="15">
        <v>1018590</v>
      </c>
      <c r="F27" s="16">
        <v>640</v>
      </c>
      <c r="G27" s="15">
        <v>227</v>
      </c>
    </row>
    <row r="28" spans="1:7" ht="12.75">
      <c r="A28" s="22">
        <f t="shared" si="1"/>
        <v>41104</v>
      </c>
      <c r="B28" s="15">
        <v>10296314.8</v>
      </c>
      <c r="C28" s="15">
        <v>35582.8</v>
      </c>
      <c r="D28" s="15">
        <f t="shared" si="0"/>
        <v>9403298</v>
      </c>
      <c r="E28" s="15">
        <v>857434</v>
      </c>
      <c r="F28" s="16">
        <v>640</v>
      </c>
      <c r="G28" s="15">
        <v>191</v>
      </c>
    </row>
    <row r="29" spans="1:7" ht="12.75">
      <c r="A29" s="22">
        <f t="shared" si="1"/>
        <v>41111</v>
      </c>
      <c r="B29" s="15">
        <v>10358094.22</v>
      </c>
      <c r="C29" s="15">
        <v>69089.22</v>
      </c>
      <c r="D29" s="15">
        <f t="shared" si="0"/>
        <v>9410274</v>
      </c>
      <c r="E29" s="15">
        <v>878731</v>
      </c>
      <c r="F29" s="16">
        <v>640</v>
      </c>
      <c r="G29" s="15">
        <v>196</v>
      </c>
    </row>
    <row r="30" spans="1:7" ht="12.75">
      <c r="A30" s="22">
        <f t="shared" si="1"/>
        <v>41118</v>
      </c>
      <c r="B30" s="15">
        <v>10904329.94</v>
      </c>
      <c r="C30" s="15">
        <v>68706.94</v>
      </c>
      <c r="D30" s="15">
        <f t="shared" si="0"/>
        <v>9937528</v>
      </c>
      <c r="E30" s="15">
        <v>898095</v>
      </c>
      <c r="F30" s="16">
        <v>640</v>
      </c>
      <c r="G30" s="15">
        <v>200</v>
      </c>
    </row>
    <row r="31" spans="1:7" ht="12.75">
      <c r="A31" s="22">
        <f t="shared" si="1"/>
        <v>41125</v>
      </c>
      <c r="B31" s="15">
        <v>11388971.02</v>
      </c>
      <c r="C31" s="15">
        <v>57452.02</v>
      </c>
      <c r="D31" s="15">
        <f t="shared" si="0"/>
        <v>10361314</v>
      </c>
      <c r="E31" s="15">
        <v>970205</v>
      </c>
      <c r="F31" s="16">
        <v>640</v>
      </c>
      <c r="G31" s="15">
        <v>217</v>
      </c>
    </row>
    <row r="32" spans="1:7" ht="12.75">
      <c r="A32" s="22">
        <f t="shared" si="1"/>
        <v>41132</v>
      </c>
      <c r="B32" s="15">
        <v>11509379.43</v>
      </c>
      <c r="C32" s="15">
        <v>71381.43</v>
      </c>
      <c r="D32" s="15">
        <f t="shared" si="0"/>
        <v>10469475</v>
      </c>
      <c r="E32" s="15">
        <v>968523</v>
      </c>
      <c r="F32" s="16">
        <v>640</v>
      </c>
      <c r="G32" s="15">
        <v>216</v>
      </c>
    </row>
    <row r="33" spans="1:7" ht="12.75">
      <c r="A33" s="22">
        <f t="shared" si="1"/>
        <v>41139</v>
      </c>
      <c r="B33" s="15">
        <v>11033379.3</v>
      </c>
      <c r="C33" s="15">
        <v>70945.3</v>
      </c>
      <c r="D33" s="15">
        <f t="shared" si="0"/>
        <v>10044706</v>
      </c>
      <c r="E33" s="15">
        <v>917728</v>
      </c>
      <c r="F33" s="16">
        <v>640</v>
      </c>
      <c r="G33" s="15">
        <v>205</v>
      </c>
    </row>
    <row r="34" spans="1:7" ht="12.75">
      <c r="A34" s="22">
        <f t="shared" si="1"/>
        <v>41146</v>
      </c>
      <c r="B34" s="15">
        <v>10996256.15</v>
      </c>
      <c r="C34" s="15">
        <v>67175.15</v>
      </c>
      <c r="D34" s="15">
        <f t="shared" si="0"/>
        <v>10015426</v>
      </c>
      <c r="E34" s="15">
        <v>913655</v>
      </c>
      <c r="F34" s="16">
        <v>640</v>
      </c>
      <c r="G34" s="15">
        <v>204</v>
      </c>
    </row>
    <row r="35" spans="1:7" ht="12.75">
      <c r="A35" s="22">
        <f t="shared" si="1"/>
        <v>41153</v>
      </c>
      <c r="B35" s="15">
        <v>11202449.11</v>
      </c>
      <c r="C35" s="15">
        <v>72908.11</v>
      </c>
      <c r="D35" s="15">
        <f t="shared" si="0"/>
        <v>10230208</v>
      </c>
      <c r="E35" s="15">
        <v>899333</v>
      </c>
      <c r="F35" s="16">
        <v>640</v>
      </c>
      <c r="G35" s="15">
        <v>201</v>
      </c>
    </row>
    <row r="36" spans="1:7" ht="12.75">
      <c r="A36" s="22">
        <f t="shared" si="1"/>
        <v>41160</v>
      </c>
      <c r="B36" s="15">
        <v>11731765.66</v>
      </c>
      <c r="C36" s="15">
        <v>81715.66</v>
      </c>
      <c r="D36" s="15">
        <f t="shared" si="0"/>
        <v>10674707</v>
      </c>
      <c r="E36" s="15">
        <v>975343</v>
      </c>
      <c r="F36" s="16">
        <v>640</v>
      </c>
      <c r="G36" s="15">
        <v>218</v>
      </c>
    </row>
    <row r="37" spans="1:7" ht="12.75">
      <c r="A37" s="22">
        <f t="shared" si="1"/>
        <v>41167</v>
      </c>
      <c r="B37" s="15">
        <v>9992624.93</v>
      </c>
      <c r="C37" s="15">
        <v>45230.93</v>
      </c>
      <c r="D37" s="15">
        <f t="shared" si="0"/>
        <v>9078213</v>
      </c>
      <c r="E37" s="15">
        <v>869181</v>
      </c>
      <c r="F37" s="16">
        <v>640</v>
      </c>
      <c r="G37" s="15">
        <v>194</v>
      </c>
    </row>
    <row r="38" spans="1:7" ht="12.75">
      <c r="A38" s="22">
        <f t="shared" si="1"/>
        <v>41174</v>
      </c>
      <c r="B38" s="15">
        <v>10461170.67</v>
      </c>
      <c r="C38" s="15">
        <v>66720.67</v>
      </c>
      <c r="D38" s="15">
        <f t="shared" si="0"/>
        <v>9535340</v>
      </c>
      <c r="E38" s="15">
        <v>859110</v>
      </c>
      <c r="F38" s="16">
        <f>4480/7</f>
        <v>640</v>
      </c>
      <c r="G38" s="15">
        <v>192</v>
      </c>
    </row>
    <row r="39" spans="1:7" ht="12.75">
      <c r="A39" s="22">
        <f t="shared" si="1"/>
        <v>41181</v>
      </c>
      <c r="B39" s="15">
        <v>9860700.28</v>
      </c>
      <c r="C39" s="15">
        <v>66566.28</v>
      </c>
      <c r="D39" s="15">
        <f t="shared" si="0"/>
        <v>8978808</v>
      </c>
      <c r="E39" s="15">
        <v>815326</v>
      </c>
      <c r="F39" s="16">
        <f>4480/7</f>
        <v>640</v>
      </c>
      <c r="G39" s="15">
        <v>182</v>
      </c>
    </row>
    <row r="40" spans="1:7" ht="12.75">
      <c r="A40" s="22">
        <f t="shared" si="1"/>
        <v>41188</v>
      </c>
      <c r="B40" s="15">
        <v>10689250.51</v>
      </c>
      <c r="C40" s="15">
        <v>64195.51</v>
      </c>
      <c r="D40" s="15">
        <f t="shared" si="0"/>
        <v>9693893</v>
      </c>
      <c r="E40" s="15">
        <v>931162</v>
      </c>
      <c r="F40" s="16">
        <v>640</v>
      </c>
      <c r="G40" s="15">
        <v>208</v>
      </c>
    </row>
    <row r="41" spans="1:7" ht="12.75">
      <c r="A41" s="22">
        <f t="shared" si="1"/>
        <v>41195</v>
      </c>
      <c r="B41" s="15">
        <v>10485352.32</v>
      </c>
      <c r="C41" s="15">
        <v>59377.32</v>
      </c>
      <c r="D41" s="15">
        <f t="shared" si="0"/>
        <v>9569524</v>
      </c>
      <c r="E41" s="15">
        <v>856451</v>
      </c>
      <c r="F41" s="16">
        <f>4480/7</f>
        <v>640</v>
      </c>
      <c r="G41" s="15">
        <v>191</v>
      </c>
    </row>
    <row r="42" spans="1:7" ht="12.75">
      <c r="A42" s="22">
        <f t="shared" si="1"/>
        <v>41202</v>
      </c>
      <c r="B42" s="15">
        <v>10162937.51</v>
      </c>
      <c r="C42" s="15">
        <v>76691.51</v>
      </c>
      <c r="D42" s="15">
        <f t="shared" si="0"/>
        <v>9266757</v>
      </c>
      <c r="E42" s="15">
        <v>819489</v>
      </c>
      <c r="F42" s="16">
        <f>4480/7</f>
        <v>640</v>
      </c>
      <c r="G42" s="15">
        <v>183</v>
      </c>
    </row>
    <row r="43" spans="1:7" ht="12.75">
      <c r="A43" s="22">
        <f t="shared" si="1"/>
        <v>41209</v>
      </c>
      <c r="B43" s="15">
        <v>9793220.49</v>
      </c>
      <c r="C43" s="15">
        <v>82246.49</v>
      </c>
      <c r="D43" s="15">
        <f t="shared" si="0"/>
        <v>8909118</v>
      </c>
      <c r="E43" s="15">
        <v>801856</v>
      </c>
      <c r="F43" s="16">
        <v>640</v>
      </c>
      <c r="G43" s="15">
        <v>179</v>
      </c>
    </row>
    <row r="44" spans="1:7" ht="12.75">
      <c r="A44" s="22">
        <f t="shared" si="1"/>
        <v>41216</v>
      </c>
      <c r="B44" s="15">
        <v>10127354.88</v>
      </c>
      <c r="C44" s="15">
        <v>78833.88</v>
      </c>
      <c r="D44" s="15">
        <f t="shared" si="0"/>
        <v>9161759</v>
      </c>
      <c r="E44" s="15">
        <v>886762</v>
      </c>
      <c r="F44" s="16">
        <v>640</v>
      </c>
      <c r="G44" s="15">
        <v>198</v>
      </c>
    </row>
    <row r="45" spans="1:7" ht="12.75">
      <c r="A45" s="22">
        <f t="shared" si="1"/>
        <v>41223</v>
      </c>
      <c r="B45" s="15">
        <v>9368151.73</v>
      </c>
      <c r="C45" s="15">
        <v>40549.73</v>
      </c>
      <c r="D45" s="15">
        <f t="shared" si="0"/>
        <v>8514714</v>
      </c>
      <c r="E45" s="15">
        <v>812888</v>
      </c>
      <c r="F45" s="16">
        <v>640</v>
      </c>
      <c r="G45" s="15">
        <v>181</v>
      </c>
    </row>
    <row r="46" spans="1:7" ht="12.75">
      <c r="A46" s="22">
        <f t="shared" si="1"/>
        <v>41230</v>
      </c>
      <c r="B46" s="15">
        <v>9474131.28</v>
      </c>
      <c r="C46" s="15">
        <v>79885.28</v>
      </c>
      <c r="D46" s="15">
        <f t="shared" si="0"/>
        <v>8618347</v>
      </c>
      <c r="E46" s="15">
        <v>775899</v>
      </c>
      <c r="F46" s="16">
        <v>640</v>
      </c>
      <c r="G46" s="15">
        <v>173</v>
      </c>
    </row>
    <row r="47" spans="1:7" ht="12.75">
      <c r="A47" s="22">
        <f t="shared" si="1"/>
        <v>41237</v>
      </c>
      <c r="B47" s="15">
        <v>9616673.78</v>
      </c>
      <c r="C47" s="15">
        <v>80157.78</v>
      </c>
      <c r="D47" s="15">
        <f t="shared" si="0"/>
        <v>8720943</v>
      </c>
      <c r="E47" s="15">
        <v>815573</v>
      </c>
      <c r="F47" s="16">
        <f>4480/7</f>
        <v>640</v>
      </c>
      <c r="G47" s="15">
        <v>182</v>
      </c>
    </row>
    <row r="48" spans="1:7" ht="12.75">
      <c r="A48" s="22">
        <f t="shared" si="1"/>
        <v>41244</v>
      </c>
      <c r="B48" s="15">
        <v>9101673.17</v>
      </c>
      <c r="C48" s="15">
        <v>68026.17</v>
      </c>
      <c r="D48" s="15">
        <f t="shared" si="0"/>
        <v>8355351</v>
      </c>
      <c r="E48" s="15">
        <v>678296</v>
      </c>
      <c r="F48" s="16">
        <v>640</v>
      </c>
      <c r="G48" s="15">
        <v>151</v>
      </c>
    </row>
    <row r="49" spans="1:7" ht="12.75">
      <c r="A49" s="22">
        <f t="shared" si="1"/>
        <v>41251</v>
      </c>
      <c r="B49" s="15">
        <v>10309916.07</v>
      </c>
      <c r="C49" s="15">
        <v>68877.07</v>
      </c>
      <c r="D49" s="15">
        <f t="shared" si="0"/>
        <v>9392794</v>
      </c>
      <c r="E49" s="15">
        <v>848245</v>
      </c>
      <c r="F49" s="16">
        <v>640</v>
      </c>
      <c r="G49" s="15">
        <v>189</v>
      </c>
    </row>
    <row r="50" spans="1:7" ht="12.75">
      <c r="A50" s="22">
        <f t="shared" si="1"/>
        <v>41258</v>
      </c>
      <c r="B50" s="15">
        <v>8893127.83</v>
      </c>
      <c r="C50" s="15">
        <v>69117.83</v>
      </c>
      <c r="D50" s="15">
        <f t="shared" si="0"/>
        <v>8053499</v>
      </c>
      <c r="E50" s="15">
        <v>770511</v>
      </c>
      <c r="F50" s="16">
        <v>640</v>
      </c>
      <c r="G50" s="15">
        <v>172</v>
      </c>
    </row>
    <row r="51" spans="1:7" ht="12.75">
      <c r="A51" s="22">
        <f t="shared" si="1"/>
        <v>41265</v>
      </c>
      <c r="B51" s="15">
        <v>8120458.03</v>
      </c>
      <c r="C51" s="15">
        <v>54650.03</v>
      </c>
      <c r="D51" s="15">
        <f t="shared" si="0"/>
        <v>7418320</v>
      </c>
      <c r="E51" s="15">
        <v>647488</v>
      </c>
      <c r="F51" s="16">
        <v>640</v>
      </c>
      <c r="G51" s="15">
        <v>145</v>
      </c>
    </row>
    <row r="52" spans="1:7" ht="12.75">
      <c r="A52" s="22">
        <f t="shared" si="1"/>
        <v>41272</v>
      </c>
      <c r="B52" s="15">
        <v>7680641.47</v>
      </c>
      <c r="C52" s="15">
        <v>73148.47</v>
      </c>
      <c r="D52" s="15">
        <f t="shared" si="0"/>
        <v>6961987</v>
      </c>
      <c r="E52" s="15">
        <v>645506</v>
      </c>
      <c r="F52" s="16">
        <f>4480/7</f>
        <v>640</v>
      </c>
      <c r="G52" s="15">
        <v>144</v>
      </c>
    </row>
    <row r="53" spans="1:7" ht="12.75">
      <c r="A53" s="22">
        <f t="shared" si="1"/>
        <v>41279</v>
      </c>
      <c r="B53" s="15">
        <v>10586670.21</v>
      </c>
      <c r="C53" s="15">
        <v>94128.21</v>
      </c>
      <c r="D53" s="15">
        <f t="shared" si="0"/>
        <v>9659546</v>
      </c>
      <c r="E53" s="15">
        <v>832996</v>
      </c>
      <c r="F53" s="16">
        <v>640</v>
      </c>
      <c r="G53" s="15">
        <v>186</v>
      </c>
    </row>
    <row r="54" spans="1:7" ht="12.75">
      <c r="A54" s="22">
        <f t="shared" si="1"/>
        <v>41286</v>
      </c>
      <c r="B54" s="15">
        <v>9448201.75</v>
      </c>
      <c r="C54" s="15">
        <v>39766.75</v>
      </c>
      <c r="D54" s="15">
        <f t="shared" si="0"/>
        <v>8580159</v>
      </c>
      <c r="E54" s="15">
        <v>828276</v>
      </c>
      <c r="F54" s="16">
        <v>640</v>
      </c>
      <c r="G54" s="15">
        <v>185</v>
      </c>
    </row>
    <row r="55" spans="1:7" ht="12.75">
      <c r="A55" s="22">
        <f t="shared" si="1"/>
        <v>41293</v>
      </c>
      <c r="B55" s="15">
        <v>9043759.72</v>
      </c>
      <c r="C55" s="15">
        <v>64320.72</v>
      </c>
      <c r="D55" s="15">
        <f t="shared" si="0"/>
        <v>8214751</v>
      </c>
      <c r="E55" s="15">
        <v>764688</v>
      </c>
      <c r="F55" s="16">
        <v>640</v>
      </c>
      <c r="G55" s="15">
        <v>171</v>
      </c>
    </row>
    <row r="56" spans="1:7" ht="12.75">
      <c r="A56" s="22">
        <f t="shared" si="1"/>
        <v>41300</v>
      </c>
      <c r="B56" s="15">
        <v>8102931.49</v>
      </c>
      <c r="C56" s="15">
        <v>59105.49</v>
      </c>
      <c r="D56" s="15">
        <f t="shared" si="0"/>
        <v>7406181</v>
      </c>
      <c r="E56" s="15">
        <v>637645</v>
      </c>
      <c r="F56" s="16">
        <v>640</v>
      </c>
      <c r="G56" s="15">
        <v>142</v>
      </c>
    </row>
    <row r="57" spans="1:7" ht="12.75">
      <c r="A57" s="22">
        <f t="shared" si="1"/>
        <v>41307</v>
      </c>
      <c r="B57" s="15">
        <v>9949152.83</v>
      </c>
      <c r="C57" s="15">
        <v>98460.83</v>
      </c>
      <c r="D57" s="15">
        <f t="shared" si="0"/>
        <v>9062191</v>
      </c>
      <c r="E57" s="15">
        <v>788501</v>
      </c>
      <c r="F57" s="16">
        <v>640</v>
      </c>
      <c r="G57" s="15">
        <v>176</v>
      </c>
    </row>
    <row r="58" spans="1:7" ht="12.75">
      <c r="A58" s="22">
        <f t="shared" si="1"/>
        <v>41314</v>
      </c>
      <c r="B58" s="15">
        <v>9077526.26</v>
      </c>
      <c r="C58" s="15">
        <v>36557.26</v>
      </c>
      <c r="D58" s="15">
        <f t="shared" si="0"/>
        <v>8236076</v>
      </c>
      <c r="E58" s="15">
        <v>804893</v>
      </c>
      <c r="F58" s="16">
        <v>640</v>
      </c>
      <c r="G58" s="15">
        <v>180</v>
      </c>
    </row>
    <row r="59" spans="1:7" ht="12.75">
      <c r="A59" s="22">
        <f t="shared" si="1"/>
        <v>41321</v>
      </c>
      <c r="B59" s="15">
        <v>12082969.7</v>
      </c>
      <c r="C59" s="15">
        <v>107012.7</v>
      </c>
      <c r="D59" s="15">
        <f t="shared" si="0"/>
        <v>10996900</v>
      </c>
      <c r="E59" s="15">
        <v>979057</v>
      </c>
      <c r="F59" s="16">
        <v>640</v>
      </c>
      <c r="G59" s="15">
        <v>219</v>
      </c>
    </row>
    <row r="60" spans="1:7" ht="12.75">
      <c r="A60" s="22">
        <f t="shared" si="1"/>
        <v>41328</v>
      </c>
      <c r="B60" s="15">
        <v>11091900.29</v>
      </c>
      <c r="C60" s="15">
        <v>98222.29</v>
      </c>
      <c r="D60" s="15">
        <f t="shared" si="0"/>
        <v>10086883</v>
      </c>
      <c r="E60" s="15">
        <v>906795</v>
      </c>
      <c r="F60" s="16">
        <v>640</v>
      </c>
      <c r="G60" s="15">
        <v>202</v>
      </c>
    </row>
    <row r="61" spans="1:7" ht="12.75">
      <c r="A61" s="22">
        <f t="shared" si="1"/>
        <v>41335</v>
      </c>
      <c r="B61" s="15">
        <v>11432526.84</v>
      </c>
      <c r="C61" s="15">
        <v>30989.84</v>
      </c>
      <c r="D61" s="15">
        <f t="shared" si="0"/>
        <v>10392630</v>
      </c>
      <c r="E61" s="15">
        <v>1008907</v>
      </c>
      <c r="F61" s="16">
        <v>640</v>
      </c>
      <c r="G61" s="15">
        <v>225</v>
      </c>
    </row>
    <row r="62" spans="1:7" ht="12.75">
      <c r="A62" s="22">
        <f t="shared" si="1"/>
        <v>41342</v>
      </c>
      <c r="B62" s="15">
        <v>12002915.75</v>
      </c>
      <c r="C62" s="15">
        <v>84727.75</v>
      </c>
      <c r="D62" s="15">
        <f t="shared" si="0"/>
        <v>10936251</v>
      </c>
      <c r="E62" s="15">
        <v>981937</v>
      </c>
      <c r="F62" s="16">
        <v>640</v>
      </c>
      <c r="G62" s="15">
        <v>219</v>
      </c>
    </row>
    <row r="63" spans="1:7" ht="12.75">
      <c r="A63" s="22">
        <f t="shared" si="1"/>
        <v>41349</v>
      </c>
      <c r="B63" s="15">
        <v>10858835.28</v>
      </c>
      <c r="C63" s="15">
        <v>79323.28</v>
      </c>
      <c r="D63" s="15">
        <f t="shared" si="0"/>
        <v>9892034</v>
      </c>
      <c r="E63" s="15">
        <v>887478</v>
      </c>
      <c r="F63" s="16">
        <v>640</v>
      </c>
      <c r="G63" s="15">
        <v>198</v>
      </c>
    </row>
    <row r="64" spans="1:7" ht="12.75">
      <c r="A64" s="22">
        <f t="shared" si="1"/>
        <v>41356</v>
      </c>
      <c r="B64" s="15">
        <v>10064218.38</v>
      </c>
      <c r="C64" s="15">
        <v>86401.38</v>
      </c>
      <c r="D64" s="15">
        <f t="shared" si="0"/>
        <v>9164604</v>
      </c>
      <c r="E64" s="15">
        <v>813213</v>
      </c>
      <c r="F64" s="16">
        <v>640</v>
      </c>
      <c r="G64" s="15">
        <v>182</v>
      </c>
    </row>
    <row r="65" ht="12.75">
      <c r="A65" s="22"/>
    </row>
    <row r="66" spans="1:7" ht="13.5" thickBot="1">
      <c r="A66" s="3" t="s">
        <v>12</v>
      </c>
      <c r="B66" s="17">
        <f>SUM(B13:B64)</f>
        <v>542302884.2399999</v>
      </c>
      <c r="C66" s="17">
        <f>SUM(C13:C64)</f>
        <v>3653423.2399999993</v>
      </c>
      <c r="D66" s="17">
        <f>SUM(D13:D64)</f>
        <v>493717541</v>
      </c>
      <c r="E66" s="17">
        <f>SUM(E13:E64)</f>
        <v>44931920</v>
      </c>
      <c r="F66" s="24">
        <f>SUM(F13:F65)/COUNT(F13:F65)</f>
        <v>640</v>
      </c>
      <c r="G66" s="17">
        <f>+E66/SUM(F13:F65)/7</f>
        <v>192.8739697802198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14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22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40635</v>
      </c>
      <c r="B13" s="15">
        <v>8904646</v>
      </c>
      <c r="C13" s="15">
        <v>0</v>
      </c>
      <c r="D13" s="15">
        <f aca="true" t="shared" si="0" ref="D13:D64">+B13-C13-E13</f>
        <v>8111933</v>
      </c>
      <c r="E13" s="15">
        <v>792713</v>
      </c>
      <c r="F13" s="16">
        <v>607</v>
      </c>
      <c r="G13" s="15">
        <v>187</v>
      </c>
    </row>
    <row r="14" spans="1:7" ht="12.75">
      <c r="A14" s="22">
        <f aca="true" t="shared" si="1" ref="A14:A45">+A13+7</f>
        <v>40642</v>
      </c>
      <c r="B14" s="15">
        <v>9016532.41</v>
      </c>
      <c r="C14" s="15">
        <v>16237.41</v>
      </c>
      <c r="D14" s="15">
        <f t="shared" si="0"/>
        <v>8201551</v>
      </c>
      <c r="E14" s="15">
        <v>798744</v>
      </c>
      <c r="F14" s="16">
        <v>607</v>
      </c>
      <c r="G14" s="15">
        <v>188</v>
      </c>
    </row>
    <row r="15" spans="1:7" ht="12.75">
      <c r="A15" s="22">
        <f t="shared" si="1"/>
        <v>40649</v>
      </c>
      <c r="B15" s="15">
        <v>8248431.35</v>
      </c>
      <c r="C15" s="15">
        <v>17911.35</v>
      </c>
      <c r="D15" s="15">
        <f t="shared" si="0"/>
        <v>7522576</v>
      </c>
      <c r="E15" s="15">
        <v>707944</v>
      </c>
      <c r="F15" s="16">
        <v>607</v>
      </c>
      <c r="G15" s="15">
        <v>167</v>
      </c>
    </row>
    <row r="16" spans="1:7" ht="12.75">
      <c r="A16" s="22">
        <f t="shared" si="1"/>
        <v>40656</v>
      </c>
      <c r="B16" s="15">
        <v>8806287.95</v>
      </c>
      <c r="C16" s="15">
        <v>24458.95</v>
      </c>
      <c r="D16" s="15">
        <f t="shared" si="0"/>
        <v>8034769</v>
      </c>
      <c r="E16" s="15">
        <v>747060</v>
      </c>
      <c r="F16" s="16">
        <v>607</v>
      </c>
      <c r="G16" s="15">
        <v>176</v>
      </c>
    </row>
    <row r="17" spans="1:7" ht="12.75">
      <c r="A17" s="22">
        <f t="shared" si="1"/>
        <v>40663</v>
      </c>
      <c r="B17" s="15">
        <v>9727365.22</v>
      </c>
      <c r="C17" s="15">
        <v>31109.22</v>
      </c>
      <c r="D17" s="15">
        <f t="shared" si="0"/>
        <v>8895543</v>
      </c>
      <c r="E17" s="15">
        <v>800713</v>
      </c>
      <c r="F17" s="16">
        <v>607</v>
      </c>
      <c r="G17" s="15">
        <v>188</v>
      </c>
    </row>
    <row r="18" spans="1:7" ht="12.75">
      <c r="A18" s="22">
        <f t="shared" si="1"/>
        <v>40670</v>
      </c>
      <c r="B18" s="15">
        <v>10750140.34</v>
      </c>
      <c r="C18" s="15">
        <v>38106.34</v>
      </c>
      <c r="D18" s="15">
        <f t="shared" si="0"/>
        <v>9780610</v>
      </c>
      <c r="E18" s="15">
        <v>931424</v>
      </c>
      <c r="F18" s="16">
        <v>607</v>
      </c>
      <c r="G18" s="15">
        <v>219</v>
      </c>
    </row>
    <row r="19" spans="1:7" ht="12.75">
      <c r="A19" s="22">
        <f t="shared" si="1"/>
        <v>40677</v>
      </c>
      <c r="B19" s="15">
        <v>9679503.45</v>
      </c>
      <c r="C19" s="15">
        <v>40887.45</v>
      </c>
      <c r="D19" s="15">
        <f t="shared" si="0"/>
        <v>8855613</v>
      </c>
      <c r="E19" s="15">
        <v>783003</v>
      </c>
      <c r="F19" s="16">
        <v>607</v>
      </c>
      <c r="G19" s="15">
        <v>184</v>
      </c>
    </row>
    <row r="20" spans="1:7" ht="12.75">
      <c r="A20" s="22">
        <f t="shared" si="1"/>
        <v>40684</v>
      </c>
      <c r="B20" s="15">
        <v>9710677.2</v>
      </c>
      <c r="C20" s="15">
        <v>45692.2</v>
      </c>
      <c r="D20" s="15">
        <f t="shared" si="0"/>
        <v>8879350</v>
      </c>
      <c r="E20" s="15">
        <v>785635</v>
      </c>
      <c r="F20" s="16">
        <v>607</v>
      </c>
      <c r="G20" s="15">
        <v>185</v>
      </c>
    </row>
    <row r="21" spans="1:7" ht="12.75">
      <c r="A21" s="22">
        <f t="shared" si="1"/>
        <v>40691</v>
      </c>
      <c r="B21" s="15">
        <v>9515439.52</v>
      </c>
      <c r="C21" s="15">
        <v>39176.52</v>
      </c>
      <c r="D21" s="15">
        <f t="shared" si="0"/>
        <v>8697811</v>
      </c>
      <c r="E21" s="15">
        <v>778452</v>
      </c>
      <c r="F21" s="16">
        <v>607</v>
      </c>
      <c r="G21" s="15">
        <v>183</v>
      </c>
    </row>
    <row r="22" spans="1:7" ht="12.75">
      <c r="A22" s="22">
        <f t="shared" si="1"/>
        <v>40698</v>
      </c>
      <c r="B22" s="15">
        <v>9011489.88</v>
      </c>
      <c r="C22" s="15">
        <v>13516.88</v>
      </c>
      <c r="D22" s="15">
        <f t="shared" si="0"/>
        <v>8297298</v>
      </c>
      <c r="E22" s="15">
        <v>700675</v>
      </c>
      <c r="F22" s="16">
        <v>607</v>
      </c>
      <c r="G22" s="15">
        <v>165</v>
      </c>
    </row>
    <row r="23" spans="1:7" ht="12.75">
      <c r="A23" s="22">
        <f t="shared" si="1"/>
        <v>40705</v>
      </c>
      <c r="B23" s="15">
        <v>8365666.31</v>
      </c>
      <c r="C23" s="15">
        <v>32511.31</v>
      </c>
      <c r="D23" s="15">
        <f t="shared" si="0"/>
        <v>7640219</v>
      </c>
      <c r="E23" s="15">
        <v>692936</v>
      </c>
      <c r="F23" s="16">
        <v>607</v>
      </c>
      <c r="G23" s="15">
        <v>163</v>
      </c>
    </row>
    <row r="24" spans="1:7" ht="12.75">
      <c r="A24" s="22">
        <f t="shared" si="1"/>
        <v>40712</v>
      </c>
      <c r="B24" s="15">
        <v>8785246.03</v>
      </c>
      <c r="C24" s="15">
        <v>33077.03</v>
      </c>
      <c r="D24" s="15">
        <f t="shared" si="0"/>
        <v>8035720</v>
      </c>
      <c r="E24" s="15">
        <v>716449</v>
      </c>
      <c r="F24" s="16">
        <v>607</v>
      </c>
      <c r="G24" s="15">
        <v>169</v>
      </c>
    </row>
    <row r="25" spans="1:7" ht="12.75">
      <c r="A25" s="22">
        <f t="shared" si="1"/>
        <v>40719</v>
      </c>
      <c r="B25" s="15">
        <v>9007768.48</v>
      </c>
      <c r="C25" s="15">
        <v>30484.48</v>
      </c>
      <c r="D25" s="15">
        <f t="shared" si="0"/>
        <v>8197908</v>
      </c>
      <c r="E25" s="15">
        <v>779376</v>
      </c>
      <c r="F25" s="16">
        <v>607</v>
      </c>
      <c r="G25" s="15">
        <v>183</v>
      </c>
    </row>
    <row r="26" spans="1:7" ht="12.75">
      <c r="A26" s="22">
        <f t="shared" si="1"/>
        <v>40726</v>
      </c>
      <c r="B26" s="15">
        <v>8634005.63</v>
      </c>
      <c r="C26" s="15">
        <v>22288.63</v>
      </c>
      <c r="D26" s="15">
        <f t="shared" si="0"/>
        <v>7899298</v>
      </c>
      <c r="E26" s="15">
        <v>712419</v>
      </c>
      <c r="F26" s="16">
        <v>607</v>
      </c>
      <c r="G26" s="15">
        <v>168</v>
      </c>
    </row>
    <row r="27" spans="1:7" ht="12.75">
      <c r="A27" s="22">
        <f t="shared" si="1"/>
        <v>40733</v>
      </c>
      <c r="B27" s="15">
        <v>9400978.04</v>
      </c>
      <c r="C27" s="15">
        <v>31500.04</v>
      </c>
      <c r="D27" s="15">
        <f t="shared" si="0"/>
        <v>8598533</v>
      </c>
      <c r="E27" s="15">
        <v>770945</v>
      </c>
      <c r="F27" s="16">
        <v>607</v>
      </c>
      <c r="G27" s="15">
        <v>181</v>
      </c>
    </row>
    <row r="28" spans="1:7" ht="12.75">
      <c r="A28" s="22">
        <f t="shared" si="1"/>
        <v>40740</v>
      </c>
      <c r="B28" s="15">
        <v>9118185.14</v>
      </c>
      <c r="C28" s="15">
        <v>39833.14</v>
      </c>
      <c r="D28" s="15">
        <f t="shared" si="0"/>
        <v>8341151</v>
      </c>
      <c r="E28" s="15">
        <v>737201</v>
      </c>
      <c r="F28" s="16">
        <v>607</v>
      </c>
      <c r="G28" s="15">
        <v>173</v>
      </c>
    </row>
    <row r="29" spans="1:7" ht="12.75">
      <c r="A29" s="22">
        <f t="shared" si="1"/>
        <v>40747</v>
      </c>
      <c r="B29" s="15">
        <v>9825795.43</v>
      </c>
      <c r="C29" s="15">
        <v>73716.43</v>
      </c>
      <c r="D29" s="15">
        <f t="shared" si="0"/>
        <v>8986961</v>
      </c>
      <c r="E29" s="15">
        <v>765118</v>
      </c>
      <c r="F29" s="16">
        <v>607</v>
      </c>
      <c r="G29" s="15">
        <v>180</v>
      </c>
    </row>
    <row r="30" spans="1:7" ht="12.75">
      <c r="A30" s="22">
        <f t="shared" si="1"/>
        <v>40754</v>
      </c>
      <c r="B30" s="15">
        <v>10016476.57</v>
      </c>
      <c r="C30" s="15">
        <v>48546.57</v>
      </c>
      <c r="D30" s="15">
        <f t="shared" si="0"/>
        <v>9097924</v>
      </c>
      <c r="E30" s="15">
        <v>870006</v>
      </c>
      <c r="F30" s="16">
        <v>607</v>
      </c>
      <c r="G30" s="15">
        <v>205</v>
      </c>
    </row>
    <row r="31" spans="1:7" ht="12.75">
      <c r="A31" s="22">
        <f t="shared" si="1"/>
        <v>40761</v>
      </c>
      <c r="B31" s="15">
        <v>10058910.27</v>
      </c>
      <c r="C31" s="15">
        <v>34046.27</v>
      </c>
      <c r="D31" s="15">
        <f t="shared" si="0"/>
        <v>9158710</v>
      </c>
      <c r="E31" s="15">
        <v>866154</v>
      </c>
      <c r="F31" s="16">
        <v>607</v>
      </c>
      <c r="G31" s="15">
        <v>204</v>
      </c>
    </row>
    <row r="32" spans="1:7" ht="12.75">
      <c r="A32" s="22">
        <f t="shared" si="1"/>
        <v>40768</v>
      </c>
      <c r="B32" s="15">
        <v>10191527.47</v>
      </c>
      <c r="C32" s="15">
        <v>28801.47</v>
      </c>
      <c r="D32" s="15">
        <f t="shared" si="0"/>
        <v>9302932</v>
      </c>
      <c r="E32" s="15">
        <v>859794</v>
      </c>
      <c r="F32" s="16">
        <v>607</v>
      </c>
      <c r="G32" s="15">
        <v>202</v>
      </c>
    </row>
    <row r="33" spans="1:7" ht="12.75">
      <c r="A33" s="22">
        <f t="shared" si="1"/>
        <v>40775</v>
      </c>
      <c r="B33" s="15">
        <v>9630467.84</v>
      </c>
      <c r="C33" s="15">
        <v>43216.84</v>
      </c>
      <c r="D33" s="15">
        <f t="shared" si="0"/>
        <v>8759369</v>
      </c>
      <c r="E33" s="15">
        <v>827882</v>
      </c>
      <c r="F33" s="16">
        <v>607</v>
      </c>
      <c r="G33" s="15">
        <v>195</v>
      </c>
    </row>
    <row r="34" spans="1:7" ht="12.75">
      <c r="A34" s="22">
        <f t="shared" si="1"/>
        <v>40782</v>
      </c>
      <c r="B34" s="15">
        <v>9656700.97</v>
      </c>
      <c r="C34" s="15">
        <v>35481.97</v>
      </c>
      <c r="D34" s="15">
        <f t="shared" si="0"/>
        <v>8835138</v>
      </c>
      <c r="E34" s="15">
        <v>786081</v>
      </c>
      <c r="F34" s="16">
        <v>607</v>
      </c>
      <c r="G34" s="15">
        <v>185</v>
      </c>
    </row>
    <row r="35" spans="1:7" ht="12.75">
      <c r="A35" s="22">
        <f t="shared" si="1"/>
        <v>40789</v>
      </c>
      <c r="B35" s="15">
        <v>9872300.03</v>
      </c>
      <c r="C35" s="15">
        <v>38077.03</v>
      </c>
      <c r="D35" s="15">
        <f t="shared" si="0"/>
        <v>9031323</v>
      </c>
      <c r="E35" s="15">
        <v>802900</v>
      </c>
      <c r="F35" s="16">
        <v>607</v>
      </c>
      <c r="G35" s="15">
        <v>189</v>
      </c>
    </row>
    <row r="36" spans="1:7" ht="12.75">
      <c r="A36" s="22">
        <f t="shared" si="1"/>
        <v>40796</v>
      </c>
      <c r="B36" s="15">
        <v>10405290.36</v>
      </c>
      <c r="C36" s="15">
        <v>46806.36</v>
      </c>
      <c r="D36" s="15">
        <f t="shared" si="0"/>
        <v>9499789</v>
      </c>
      <c r="E36" s="15">
        <v>858695</v>
      </c>
      <c r="F36" s="16">
        <v>607</v>
      </c>
      <c r="G36" s="15">
        <v>202</v>
      </c>
    </row>
    <row r="37" spans="1:7" ht="12.75">
      <c r="A37" s="22">
        <f t="shared" si="1"/>
        <v>40803</v>
      </c>
      <c r="B37" s="15">
        <v>9044666.21</v>
      </c>
      <c r="C37" s="15">
        <v>32948.21</v>
      </c>
      <c r="D37" s="15">
        <f t="shared" si="0"/>
        <v>8255544</v>
      </c>
      <c r="E37" s="15">
        <v>756174</v>
      </c>
      <c r="F37" s="16">
        <v>607</v>
      </c>
      <c r="G37" s="15">
        <v>178</v>
      </c>
    </row>
    <row r="38" spans="1:7" ht="12.75">
      <c r="A38" s="22">
        <f t="shared" si="1"/>
        <v>40810</v>
      </c>
      <c r="B38" s="15">
        <v>8947617.21</v>
      </c>
      <c r="C38" s="15">
        <v>48508.21</v>
      </c>
      <c r="D38" s="15">
        <f t="shared" si="0"/>
        <v>8175471</v>
      </c>
      <c r="E38" s="15">
        <v>723638</v>
      </c>
      <c r="F38" s="16">
        <v>607</v>
      </c>
      <c r="G38" s="15">
        <v>170</v>
      </c>
    </row>
    <row r="39" spans="1:7" ht="12.75">
      <c r="A39" s="22">
        <f t="shared" si="1"/>
        <v>40817</v>
      </c>
      <c r="B39" s="15">
        <v>9554512.91</v>
      </c>
      <c r="C39" s="15">
        <v>65958.91</v>
      </c>
      <c r="D39" s="15">
        <f t="shared" si="0"/>
        <v>8715953</v>
      </c>
      <c r="E39" s="15">
        <v>772601</v>
      </c>
      <c r="F39" s="16">
        <v>607</v>
      </c>
      <c r="G39" s="15">
        <v>182</v>
      </c>
    </row>
    <row r="40" spans="1:7" ht="12.75">
      <c r="A40" s="22">
        <f t="shared" si="1"/>
        <v>40824</v>
      </c>
      <c r="B40" s="15">
        <v>9401875.79</v>
      </c>
      <c r="C40" s="15">
        <v>53504.79</v>
      </c>
      <c r="D40" s="15">
        <f t="shared" si="0"/>
        <v>8591057</v>
      </c>
      <c r="E40" s="15">
        <v>757314</v>
      </c>
      <c r="F40" s="16">
        <v>607</v>
      </c>
      <c r="G40" s="15">
        <v>178</v>
      </c>
    </row>
    <row r="41" spans="1:7" ht="12.75">
      <c r="A41" s="22">
        <f t="shared" si="1"/>
        <v>40831</v>
      </c>
      <c r="B41" s="15">
        <v>9479692.43</v>
      </c>
      <c r="C41" s="15">
        <v>55123.43</v>
      </c>
      <c r="D41" s="15">
        <f t="shared" si="0"/>
        <v>8675357</v>
      </c>
      <c r="E41" s="15">
        <v>749212</v>
      </c>
      <c r="F41" s="16">
        <v>607</v>
      </c>
      <c r="G41" s="15">
        <v>176</v>
      </c>
    </row>
    <row r="42" spans="1:7" ht="12.75">
      <c r="A42" s="22">
        <f t="shared" si="1"/>
        <v>40838</v>
      </c>
      <c r="B42" s="15">
        <v>8939591.48</v>
      </c>
      <c r="C42" s="15">
        <v>57151.48</v>
      </c>
      <c r="D42" s="15">
        <f t="shared" si="0"/>
        <v>8169907</v>
      </c>
      <c r="E42" s="15">
        <v>712533</v>
      </c>
      <c r="F42" s="16">
        <v>607</v>
      </c>
      <c r="G42" s="15">
        <v>168</v>
      </c>
    </row>
    <row r="43" spans="1:7" ht="12.75">
      <c r="A43" s="22">
        <f t="shared" si="1"/>
        <v>40845</v>
      </c>
      <c r="B43" s="15">
        <v>8603006.87</v>
      </c>
      <c r="C43" s="15">
        <f>51609.47-17496.6</f>
        <v>34112.87</v>
      </c>
      <c r="D43" s="15">
        <f t="shared" si="0"/>
        <v>7848095</v>
      </c>
      <c r="E43" s="15">
        <v>720799</v>
      </c>
      <c r="F43" s="16">
        <v>607</v>
      </c>
      <c r="G43" s="15">
        <v>170</v>
      </c>
    </row>
    <row r="44" spans="1:7" ht="12.75">
      <c r="A44" s="22">
        <f t="shared" si="1"/>
        <v>40852</v>
      </c>
      <c r="B44" s="15">
        <v>10180993.8</v>
      </c>
      <c r="C44" s="15">
        <v>68821.8</v>
      </c>
      <c r="D44" s="15">
        <f t="shared" si="0"/>
        <v>9313528</v>
      </c>
      <c r="E44" s="15">
        <v>798644</v>
      </c>
      <c r="F44" s="16">
        <v>607</v>
      </c>
      <c r="G44" s="15">
        <v>188</v>
      </c>
    </row>
    <row r="45" spans="1:7" ht="12.75">
      <c r="A45" s="22">
        <f t="shared" si="1"/>
        <v>40859</v>
      </c>
      <c r="B45" s="15">
        <v>9946128.51</v>
      </c>
      <c r="C45" s="15">
        <v>67185.51</v>
      </c>
      <c r="D45" s="15">
        <f t="shared" si="0"/>
        <v>9030248</v>
      </c>
      <c r="E45" s="15">
        <v>848695</v>
      </c>
      <c r="F45" s="16">
        <v>607</v>
      </c>
      <c r="G45" s="15">
        <v>200</v>
      </c>
    </row>
    <row r="46" spans="1:7" ht="12.75">
      <c r="A46" s="22">
        <f aca="true" t="shared" si="2" ref="A46:A64">+A45+7</f>
        <v>40866</v>
      </c>
      <c r="B46" s="15">
        <v>8720154.21</v>
      </c>
      <c r="C46" s="15">
        <v>56638.21</v>
      </c>
      <c r="D46" s="15">
        <f t="shared" si="0"/>
        <v>7967635</v>
      </c>
      <c r="E46" s="15">
        <v>695881</v>
      </c>
      <c r="F46" s="16">
        <v>607</v>
      </c>
      <c r="G46" s="15">
        <v>164</v>
      </c>
    </row>
    <row r="47" spans="1:7" ht="12.75">
      <c r="A47" s="22">
        <f t="shared" si="2"/>
        <v>40873</v>
      </c>
      <c r="B47" s="15">
        <v>8935020.76</v>
      </c>
      <c r="C47" s="15">
        <v>43028.76</v>
      </c>
      <c r="D47" s="15">
        <f t="shared" si="0"/>
        <v>8145243</v>
      </c>
      <c r="E47" s="15">
        <v>746749</v>
      </c>
      <c r="F47" s="16">
        <v>607</v>
      </c>
      <c r="G47" s="15">
        <v>176</v>
      </c>
    </row>
    <row r="48" spans="1:7" ht="12.75">
      <c r="A48" s="22">
        <f t="shared" si="2"/>
        <v>40880</v>
      </c>
      <c r="B48" s="15">
        <v>9813696.98</v>
      </c>
      <c r="C48" s="15">
        <v>62993.98</v>
      </c>
      <c r="D48" s="15">
        <f t="shared" si="0"/>
        <v>8917364</v>
      </c>
      <c r="E48" s="15">
        <v>833339</v>
      </c>
      <c r="F48" s="16">
        <v>607</v>
      </c>
      <c r="G48" s="15">
        <v>196</v>
      </c>
    </row>
    <row r="49" spans="1:7" ht="12.75">
      <c r="A49" s="22">
        <f t="shared" si="2"/>
        <v>40887</v>
      </c>
      <c r="B49" s="15">
        <v>8521322.28</v>
      </c>
      <c r="C49" s="15">
        <v>63937.28</v>
      </c>
      <c r="D49" s="15">
        <f t="shared" si="0"/>
        <v>7769974</v>
      </c>
      <c r="E49" s="15">
        <v>687411</v>
      </c>
      <c r="F49" s="16">
        <v>607</v>
      </c>
      <c r="G49" s="15">
        <v>162</v>
      </c>
    </row>
    <row r="50" spans="1:7" ht="12.75">
      <c r="A50" s="22">
        <f t="shared" si="2"/>
        <v>40894</v>
      </c>
      <c r="B50" s="15">
        <v>8484214.25</v>
      </c>
      <c r="C50" s="15">
        <v>40885.25</v>
      </c>
      <c r="D50" s="15">
        <f t="shared" si="0"/>
        <v>7729818</v>
      </c>
      <c r="E50" s="15">
        <v>713511</v>
      </c>
      <c r="F50" s="16">
        <v>607</v>
      </c>
      <c r="G50" s="15">
        <v>168</v>
      </c>
    </row>
    <row r="51" spans="1:7" ht="12.75">
      <c r="A51" s="22">
        <f t="shared" si="2"/>
        <v>40901</v>
      </c>
      <c r="B51" s="15">
        <v>7743467.55</v>
      </c>
      <c r="C51" s="15">
        <v>54821.55</v>
      </c>
      <c r="D51" s="15">
        <f t="shared" si="0"/>
        <v>7082227</v>
      </c>
      <c r="E51" s="15">
        <v>606419</v>
      </c>
      <c r="F51" s="16">
        <v>607.7142857142857</v>
      </c>
      <c r="G51" s="15">
        <v>143</v>
      </c>
    </row>
    <row r="52" spans="1:7" ht="12.75">
      <c r="A52" s="22">
        <f t="shared" si="2"/>
        <v>40908</v>
      </c>
      <c r="B52" s="15">
        <v>10772237.43</v>
      </c>
      <c r="C52" s="15">
        <v>94968.43</v>
      </c>
      <c r="D52" s="15">
        <f t="shared" si="0"/>
        <v>9804396</v>
      </c>
      <c r="E52" s="15">
        <v>872873</v>
      </c>
      <c r="F52" s="16">
        <v>608</v>
      </c>
      <c r="G52" s="15">
        <v>205</v>
      </c>
    </row>
    <row r="53" spans="1:7" ht="12.75">
      <c r="A53" s="22">
        <f t="shared" si="2"/>
        <v>40915</v>
      </c>
      <c r="B53" s="15">
        <v>9289235.11</v>
      </c>
      <c r="C53" s="15">
        <v>57914.11</v>
      </c>
      <c r="D53" s="15">
        <f t="shared" si="0"/>
        <v>8471115</v>
      </c>
      <c r="E53" s="15">
        <v>760206</v>
      </c>
      <c r="F53" s="16">
        <v>588</v>
      </c>
      <c r="G53" s="15">
        <v>185</v>
      </c>
    </row>
    <row r="54" spans="1:7" ht="12.75">
      <c r="A54" s="22">
        <f t="shared" si="2"/>
        <v>40922</v>
      </c>
      <c r="B54" s="15">
        <v>8101714.48</v>
      </c>
      <c r="C54" s="15">
        <v>33046.48</v>
      </c>
      <c r="D54" s="15">
        <f t="shared" si="0"/>
        <v>7387075</v>
      </c>
      <c r="E54" s="15">
        <v>681593</v>
      </c>
      <c r="F54" s="16">
        <v>580</v>
      </c>
      <c r="G54" s="15">
        <v>168</v>
      </c>
    </row>
    <row r="55" spans="1:7" ht="12.75">
      <c r="A55" s="22">
        <f t="shared" si="2"/>
        <v>40929</v>
      </c>
      <c r="B55" s="15">
        <v>8654267.24</v>
      </c>
      <c r="C55" s="15">
        <v>55009.24</v>
      </c>
      <c r="D55" s="15">
        <f t="shared" si="0"/>
        <v>7851668</v>
      </c>
      <c r="E55" s="15">
        <v>747590</v>
      </c>
      <c r="F55" s="16">
        <v>580</v>
      </c>
      <c r="G55" s="15">
        <v>184</v>
      </c>
    </row>
    <row r="56" spans="1:7" ht="12.75">
      <c r="A56" s="22">
        <f t="shared" si="2"/>
        <v>40936</v>
      </c>
      <c r="B56" s="15">
        <v>8046067.2</v>
      </c>
      <c r="C56" s="15">
        <v>49259.2</v>
      </c>
      <c r="D56" s="15">
        <f t="shared" si="0"/>
        <v>7360339</v>
      </c>
      <c r="E56" s="15">
        <v>636469</v>
      </c>
      <c r="F56" s="16">
        <v>580.8571428571429</v>
      </c>
      <c r="G56" s="15">
        <v>157</v>
      </c>
    </row>
    <row r="57" spans="1:7" ht="12.75">
      <c r="A57" s="22">
        <f t="shared" si="2"/>
        <v>40943</v>
      </c>
      <c r="B57" s="15">
        <v>11169089.04</v>
      </c>
      <c r="C57" s="15">
        <v>95160.04</v>
      </c>
      <c r="D57" s="15">
        <f t="shared" si="0"/>
        <v>10169722</v>
      </c>
      <c r="E57" s="15">
        <v>904207</v>
      </c>
      <c r="F57" s="16">
        <v>597.8571428571429</v>
      </c>
      <c r="G57" s="15">
        <v>216</v>
      </c>
    </row>
    <row r="58" spans="1:7" ht="12.75">
      <c r="A58" s="22">
        <f t="shared" si="2"/>
        <v>40950</v>
      </c>
      <c r="B58" s="15">
        <v>11954784.09</v>
      </c>
      <c r="C58" s="15">
        <v>113890.09</v>
      </c>
      <c r="D58" s="15">
        <f t="shared" si="0"/>
        <v>10852251</v>
      </c>
      <c r="E58" s="15">
        <v>988643</v>
      </c>
      <c r="F58" s="16">
        <v>640</v>
      </c>
      <c r="G58" s="15">
        <v>221</v>
      </c>
    </row>
    <row r="59" spans="1:7" ht="12.75">
      <c r="A59" s="22">
        <f t="shared" si="2"/>
        <v>40957</v>
      </c>
      <c r="B59" s="15">
        <v>11698830.43</v>
      </c>
      <c r="C59" s="15">
        <v>61101.43</v>
      </c>
      <c r="D59" s="15">
        <f t="shared" si="0"/>
        <v>10642908</v>
      </c>
      <c r="E59" s="15">
        <v>994821</v>
      </c>
      <c r="F59" s="16">
        <v>640</v>
      </c>
      <c r="G59" s="15">
        <v>222</v>
      </c>
    </row>
    <row r="60" spans="1:7" ht="12.75">
      <c r="A60" s="22">
        <f t="shared" si="2"/>
        <v>40964</v>
      </c>
      <c r="B60" s="15">
        <v>11588401.66</v>
      </c>
      <c r="C60" s="15">
        <v>120026.66</v>
      </c>
      <c r="D60" s="15">
        <f t="shared" si="0"/>
        <v>10529913</v>
      </c>
      <c r="E60" s="15">
        <v>938462</v>
      </c>
      <c r="F60" s="16">
        <v>640</v>
      </c>
      <c r="G60" s="15">
        <v>209</v>
      </c>
    </row>
    <row r="61" spans="1:7" ht="12.75">
      <c r="A61" s="22">
        <f t="shared" si="2"/>
        <v>40971</v>
      </c>
      <c r="B61" s="15">
        <v>11680168.22</v>
      </c>
      <c r="C61" s="15">
        <v>85609.22</v>
      </c>
      <c r="D61" s="15">
        <f t="shared" si="0"/>
        <v>10631647</v>
      </c>
      <c r="E61" s="15">
        <v>962912</v>
      </c>
      <c r="F61" s="16">
        <v>640</v>
      </c>
      <c r="G61" s="15">
        <v>215</v>
      </c>
    </row>
    <row r="62" spans="1:7" ht="12.75">
      <c r="A62" s="22">
        <f t="shared" si="2"/>
        <v>40978</v>
      </c>
      <c r="B62" s="15">
        <v>11345425.93</v>
      </c>
      <c r="C62" s="15">
        <v>122792.93</v>
      </c>
      <c r="D62" s="15">
        <f t="shared" si="0"/>
        <v>10355577</v>
      </c>
      <c r="E62" s="15">
        <v>867056</v>
      </c>
      <c r="F62" s="16">
        <v>640</v>
      </c>
      <c r="G62" s="15">
        <v>194</v>
      </c>
    </row>
    <row r="63" spans="1:7" ht="12.75">
      <c r="A63" s="22">
        <f t="shared" si="2"/>
        <v>40985</v>
      </c>
      <c r="B63" s="15">
        <v>11378077.47</v>
      </c>
      <c r="C63" s="15">
        <v>153110.47</v>
      </c>
      <c r="D63" s="15">
        <f t="shared" si="0"/>
        <v>10377864</v>
      </c>
      <c r="E63" s="15">
        <v>847103</v>
      </c>
      <c r="F63" s="16">
        <v>640</v>
      </c>
      <c r="G63" s="15">
        <v>189</v>
      </c>
    </row>
    <row r="64" spans="1:7" ht="12.75">
      <c r="A64" s="22">
        <f t="shared" si="2"/>
        <v>40992</v>
      </c>
      <c r="B64" s="15">
        <v>10030962.82</v>
      </c>
      <c r="C64" s="15">
        <v>63050.82</v>
      </c>
      <c r="D64" s="15">
        <f t="shared" si="0"/>
        <v>9170844</v>
      </c>
      <c r="E64" s="15">
        <v>797068</v>
      </c>
      <c r="F64" s="16">
        <v>640</v>
      </c>
      <c r="G64" s="15">
        <v>178</v>
      </c>
    </row>
    <row r="65" ht="12.75">
      <c r="A65" s="22"/>
    </row>
    <row r="66" spans="1:7" ht="13.5" thickBot="1">
      <c r="A66" s="3" t="s">
        <v>12</v>
      </c>
      <c r="B66" s="17">
        <f>SUM(B13:B64)</f>
        <v>498365054.2500001</v>
      </c>
      <c r="C66" s="17">
        <f>SUM(C13:C64)</f>
        <v>2716043.2500000005</v>
      </c>
      <c r="D66" s="17">
        <f>SUM(D13:D64)</f>
        <v>454654769</v>
      </c>
      <c r="E66" s="17">
        <f>SUM(E13:E64)</f>
        <v>40994242</v>
      </c>
      <c r="F66" s="24">
        <f>SUM(F13:F65)/COUNT(F13:F65)</f>
        <v>609.3928571428571</v>
      </c>
      <c r="G66" s="17">
        <f>+E66/SUM(F13:F65)/7</f>
        <v>184.80942570293797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21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40271</v>
      </c>
      <c r="B13" s="15">
        <v>7931730</v>
      </c>
      <c r="C13" s="15">
        <f aca="true" t="shared" si="0" ref="C13:C64">+B13-D13</f>
        <v>7238657</v>
      </c>
      <c r="D13" s="15">
        <v>693073</v>
      </c>
      <c r="E13" s="16">
        <v>605</v>
      </c>
      <c r="F13" s="15">
        <v>164</v>
      </c>
    </row>
    <row r="14" spans="1:6" ht="12.75">
      <c r="A14" s="22">
        <f>+A13+7</f>
        <v>40278</v>
      </c>
      <c r="B14" s="15">
        <v>8700652</v>
      </c>
      <c r="C14" s="15">
        <f t="shared" si="0"/>
        <v>7925589</v>
      </c>
      <c r="D14" s="15">
        <v>775063</v>
      </c>
      <c r="E14" s="16">
        <v>605</v>
      </c>
      <c r="F14" s="15">
        <v>183</v>
      </c>
    </row>
    <row r="15" spans="1:6" ht="12.75">
      <c r="A15" s="22">
        <f aca="true" t="shared" si="1" ref="A15:A64">+A14+7</f>
        <v>40285</v>
      </c>
      <c r="B15" s="15">
        <v>8702916</v>
      </c>
      <c r="C15" s="15">
        <f t="shared" si="0"/>
        <v>7900645</v>
      </c>
      <c r="D15" s="15">
        <v>802271</v>
      </c>
      <c r="E15" s="16">
        <v>605</v>
      </c>
      <c r="F15" s="15">
        <v>189</v>
      </c>
    </row>
    <row r="16" spans="1:6" ht="12.75">
      <c r="A16" s="22">
        <f t="shared" si="1"/>
        <v>40292</v>
      </c>
      <c r="B16" s="15">
        <v>7795019</v>
      </c>
      <c r="C16" s="15">
        <f t="shared" si="0"/>
        <v>7062348</v>
      </c>
      <c r="D16" s="15">
        <v>732671</v>
      </c>
      <c r="E16" s="16">
        <v>605</v>
      </c>
      <c r="F16" s="15">
        <v>173</v>
      </c>
    </row>
    <row r="17" spans="1:6" ht="12.75">
      <c r="A17" s="22">
        <f t="shared" si="1"/>
        <v>40299</v>
      </c>
      <c r="B17" s="15">
        <v>9017619</v>
      </c>
      <c r="C17" s="15">
        <f t="shared" si="0"/>
        <v>8197293</v>
      </c>
      <c r="D17" s="15">
        <v>820326</v>
      </c>
      <c r="E17" s="16">
        <v>605</v>
      </c>
      <c r="F17" s="15">
        <v>194</v>
      </c>
    </row>
    <row r="18" spans="1:6" ht="12.75">
      <c r="A18" s="22">
        <f t="shared" si="1"/>
        <v>40306</v>
      </c>
      <c r="B18" s="15">
        <v>8919119</v>
      </c>
      <c r="C18" s="15">
        <f t="shared" si="0"/>
        <v>8102344</v>
      </c>
      <c r="D18" s="15">
        <v>816775</v>
      </c>
      <c r="E18" s="16">
        <v>605</v>
      </c>
      <c r="F18" s="15">
        <v>193</v>
      </c>
    </row>
    <row r="19" spans="1:6" ht="12.75">
      <c r="A19" s="22">
        <f t="shared" si="1"/>
        <v>40313</v>
      </c>
      <c r="B19" s="15">
        <v>9894024</v>
      </c>
      <c r="C19" s="15">
        <f t="shared" si="0"/>
        <v>9036651</v>
      </c>
      <c r="D19" s="15">
        <v>857373</v>
      </c>
      <c r="E19" s="16">
        <v>605</v>
      </c>
      <c r="F19" s="15">
        <v>202</v>
      </c>
    </row>
    <row r="20" spans="1:6" ht="12.75">
      <c r="A20" s="22">
        <f t="shared" si="1"/>
        <v>40320</v>
      </c>
      <c r="B20" s="15">
        <v>8844955</v>
      </c>
      <c r="C20" s="15">
        <f t="shared" si="0"/>
        <v>8087570</v>
      </c>
      <c r="D20" s="15">
        <v>757385</v>
      </c>
      <c r="E20" s="16">
        <v>605</v>
      </c>
      <c r="F20" s="15">
        <v>179</v>
      </c>
    </row>
    <row r="21" spans="1:6" ht="12.75">
      <c r="A21" s="22">
        <f t="shared" si="1"/>
        <v>40327</v>
      </c>
      <c r="B21" s="15">
        <v>8527991</v>
      </c>
      <c r="C21" s="15">
        <f t="shared" si="0"/>
        <v>7803022</v>
      </c>
      <c r="D21" s="15">
        <v>724969</v>
      </c>
      <c r="E21" s="16">
        <v>605</v>
      </c>
      <c r="F21" s="15">
        <v>171</v>
      </c>
    </row>
    <row r="22" spans="1:6" ht="12.75">
      <c r="A22" s="22">
        <f t="shared" si="1"/>
        <v>40334</v>
      </c>
      <c r="B22" s="15">
        <v>9066711</v>
      </c>
      <c r="C22" s="15">
        <f t="shared" si="0"/>
        <v>8233125</v>
      </c>
      <c r="D22" s="15">
        <v>833586</v>
      </c>
      <c r="E22" s="16">
        <v>605</v>
      </c>
      <c r="F22" s="15">
        <v>177</v>
      </c>
    </row>
    <row r="23" spans="1:6" ht="12.75">
      <c r="A23" s="22">
        <f t="shared" si="1"/>
        <v>40341</v>
      </c>
      <c r="B23" s="15">
        <v>8370323</v>
      </c>
      <c r="C23" s="15">
        <f t="shared" si="0"/>
        <v>7621156</v>
      </c>
      <c r="D23" s="15">
        <v>749167</v>
      </c>
      <c r="E23" s="16">
        <v>605</v>
      </c>
      <c r="F23" s="15">
        <v>177</v>
      </c>
    </row>
    <row r="24" spans="1:6" ht="12.75">
      <c r="A24" s="22">
        <f t="shared" si="1"/>
        <v>40348</v>
      </c>
      <c r="B24" s="15">
        <v>8165813</v>
      </c>
      <c r="C24" s="15">
        <f t="shared" si="0"/>
        <v>7464316</v>
      </c>
      <c r="D24" s="15">
        <v>701497</v>
      </c>
      <c r="E24" s="16">
        <v>605</v>
      </c>
      <c r="F24" s="15">
        <v>166</v>
      </c>
    </row>
    <row r="25" spans="1:6" ht="12.75">
      <c r="A25" s="22">
        <f t="shared" si="1"/>
        <v>40355</v>
      </c>
      <c r="B25" s="15">
        <v>8010175</v>
      </c>
      <c r="C25" s="15">
        <f t="shared" si="0"/>
        <v>7314183</v>
      </c>
      <c r="D25" s="15">
        <v>695992</v>
      </c>
      <c r="E25" s="16">
        <v>605</v>
      </c>
      <c r="F25" s="15">
        <v>164</v>
      </c>
    </row>
    <row r="26" spans="1:6" ht="12.75">
      <c r="A26" s="22">
        <f t="shared" si="1"/>
        <v>40362</v>
      </c>
      <c r="B26" s="15">
        <v>8325230</v>
      </c>
      <c r="C26" s="15">
        <f t="shared" si="0"/>
        <v>7559808</v>
      </c>
      <c r="D26" s="15">
        <v>765422</v>
      </c>
      <c r="E26" s="16">
        <v>605</v>
      </c>
      <c r="F26" s="15">
        <v>181</v>
      </c>
    </row>
    <row r="27" spans="1:6" ht="12.75">
      <c r="A27" s="22">
        <f t="shared" si="1"/>
        <v>40369</v>
      </c>
      <c r="B27" s="15">
        <v>9070505</v>
      </c>
      <c r="C27" s="15">
        <f t="shared" si="0"/>
        <v>8293498</v>
      </c>
      <c r="D27" s="15">
        <v>777007</v>
      </c>
      <c r="E27" s="16">
        <v>605</v>
      </c>
      <c r="F27" s="15">
        <v>183</v>
      </c>
    </row>
    <row r="28" spans="1:6" ht="12.75">
      <c r="A28" s="22">
        <f t="shared" si="1"/>
        <v>40376</v>
      </c>
      <c r="B28" s="15">
        <v>8711646</v>
      </c>
      <c r="C28" s="15">
        <f t="shared" si="0"/>
        <v>7943818</v>
      </c>
      <c r="D28" s="15">
        <v>767828</v>
      </c>
      <c r="E28" s="16">
        <v>605</v>
      </c>
      <c r="F28" s="15">
        <v>181</v>
      </c>
    </row>
    <row r="29" spans="1:6" ht="12.75">
      <c r="A29" s="22">
        <f t="shared" si="1"/>
        <v>40383</v>
      </c>
      <c r="B29" s="15">
        <v>7977473</v>
      </c>
      <c r="C29" s="15">
        <f t="shared" si="0"/>
        <v>7277690</v>
      </c>
      <c r="D29" s="15">
        <v>699783</v>
      </c>
      <c r="E29" s="16">
        <v>605</v>
      </c>
      <c r="F29" s="15">
        <v>165</v>
      </c>
    </row>
    <row r="30" spans="1:6" ht="12.75">
      <c r="A30" s="22">
        <f t="shared" si="1"/>
        <v>40390</v>
      </c>
      <c r="B30" s="15">
        <v>9069101</v>
      </c>
      <c r="C30" s="15">
        <f t="shared" si="0"/>
        <v>8277043</v>
      </c>
      <c r="D30" s="15">
        <v>792058</v>
      </c>
      <c r="E30" s="16">
        <v>605</v>
      </c>
      <c r="F30" s="15">
        <v>187</v>
      </c>
    </row>
    <row r="31" spans="1:6" ht="12.75">
      <c r="A31" s="22">
        <f t="shared" si="1"/>
        <v>40397</v>
      </c>
      <c r="B31" s="15">
        <v>9486122</v>
      </c>
      <c r="C31" s="15">
        <f t="shared" si="0"/>
        <v>8662712</v>
      </c>
      <c r="D31" s="15">
        <v>823410</v>
      </c>
      <c r="E31" s="16">
        <v>605</v>
      </c>
      <c r="F31" s="15">
        <v>194</v>
      </c>
    </row>
    <row r="32" spans="1:6" ht="12.75">
      <c r="A32" s="22">
        <f t="shared" si="1"/>
        <v>40404</v>
      </c>
      <c r="B32" s="15">
        <v>8899199</v>
      </c>
      <c r="C32" s="15">
        <f t="shared" si="0"/>
        <v>8136431</v>
      </c>
      <c r="D32" s="15">
        <v>762768</v>
      </c>
      <c r="E32" s="16">
        <v>605</v>
      </c>
      <c r="F32" s="15">
        <v>180</v>
      </c>
    </row>
    <row r="33" spans="1:6" ht="12.75">
      <c r="A33" s="22">
        <f t="shared" si="1"/>
        <v>40411</v>
      </c>
      <c r="B33" s="15">
        <v>8591610</v>
      </c>
      <c r="C33" s="15">
        <f t="shared" si="0"/>
        <v>7841405</v>
      </c>
      <c r="D33" s="15">
        <v>750205</v>
      </c>
      <c r="E33" s="16">
        <v>605</v>
      </c>
      <c r="F33" s="15">
        <v>177</v>
      </c>
    </row>
    <row r="34" spans="1:6" ht="12.75">
      <c r="A34" s="22">
        <f t="shared" si="1"/>
        <v>40418</v>
      </c>
      <c r="B34" s="15">
        <v>8643385</v>
      </c>
      <c r="C34" s="15">
        <f t="shared" si="0"/>
        <v>7886060</v>
      </c>
      <c r="D34" s="15">
        <v>757325</v>
      </c>
      <c r="E34" s="16">
        <v>605</v>
      </c>
      <c r="F34" s="15">
        <v>179</v>
      </c>
    </row>
    <row r="35" spans="1:6" ht="12.75">
      <c r="A35" s="22">
        <f t="shared" si="1"/>
        <v>40425</v>
      </c>
      <c r="B35" s="15">
        <v>8898934</v>
      </c>
      <c r="C35" s="15">
        <f t="shared" si="0"/>
        <v>8133521</v>
      </c>
      <c r="D35" s="15">
        <v>765413</v>
      </c>
      <c r="E35" s="16">
        <v>605</v>
      </c>
      <c r="F35" s="15">
        <v>181</v>
      </c>
    </row>
    <row r="36" spans="1:6" ht="12.75">
      <c r="A36" s="22">
        <f t="shared" si="1"/>
        <v>40432</v>
      </c>
      <c r="B36" s="15">
        <v>8992319</v>
      </c>
      <c r="C36" s="15">
        <f t="shared" si="0"/>
        <v>8215721</v>
      </c>
      <c r="D36" s="15">
        <v>776598</v>
      </c>
      <c r="E36" s="16">
        <v>605</v>
      </c>
      <c r="F36" s="15">
        <v>183</v>
      </c>
    </row>
    <row r="37" spans="1:6" ht="12.75">
      <c r="A37" s="22">
        <f t="shared" si="1"/>
        <v>40439</v>
      </c>
      <c r="B37" s="15">
        <v>8185570</v>
      </c>
      <c r="C37" s="15">
        <f t="shared" si="0"/>
        <v>7458035</v>
      </c>
      <c r="D37" s="15">
        <v>727535</v>
      </c>
      <c r="E37" s="16">
        <v>605</v>
      </c>
      <c r="F37" s="15">
        <v>172</v>
      </c>
    </row>
    <row r="38" spans="1:6" ht="12.75">
      <c r="A38" s="22">
        <f t="shared" si="1"/>
        <v>40446</v>
      </c>
      <c r="B38" s="15">
        <v>8167515</v>
      </c>
      <c r="C38" s="15">
        <f t="shared" si="0"/>
        <v>7452967</v>
      </c>
      <c r="D38" s="15">
        <v>714548</v>
      </c>
      <c r="E38" s="16">
        <v>605</v>
      </c>
      <c r="F38" s="15">
        <v>169</v>
      </c>
    </row>
    <row r="39" spans="1:6" ht="12.75">
      <c r="A39" s="22">
        <f t="shared" si="1"/>
        <v>40453</v>
      </c>
      <c r="B39" s="15">
        <v>8427108</v>
      </c>
      <c r="C39" s="15">
        <f t="shared" si="0"/>
        <v>7686399</v>
      </c>
      <c r="D39" s="15">
        <v>740709</v>
      </c>
      <c r="E39" s="16">
        <v>605</v>
      </c>
      <c r="F39" s="15">
        <v>175</v>
      </c>
    </row>
    <row r="40" spans="1:6" ht="12.75">
      <c r="A40" s="22">
        <f t="shared" si="1"/>
        <v>40460</v>
      </c>
      <c r="B40" s="15">
        <v>8017455</v>
      </c>
      <c r="C40" s="15">
        <f t="shared" si="0"/>
        <v>7329583</v>
      </c>
      <c r="D40" s="15">
        <v>687872</v>
      </c>
      <c r="E40" s="16">
        <v>605</v>
      </c>
      <c r="F40" s="15">
        <v>162</v>
      </c>
    </row>
    <row r="41" spans="1:6" ht="12.75">
      <c r="A41" s="22">
        <f t="shared" si="1"/>
        <v>40467</v>
      </c>
      <c r="B41" s="15">
        <v>8397160</v>
      </c>
      <c r="C41" s="15">
        <f t="shared" si="0"/>
        <v>7728743</v>
      </c>
      <c r="D41" s="15">
        <v>668417</v>
      </c>
      <c r="E41" s="16">
        <v>605</v>
      </c>
      <c r="F41" s="15">
        <v>158</v>
      </c>
    </row>
    <row r="42" spans="1:6" ht="12.75">
      <c r="A42" s="22">
        <f t="shared" si="1"/>
        <v>40474</v>
      </c>
      <c r="B42" s="15">
        <v>7988115</v>
      </c>
      <c r="C42" s="15">
        <f t="shared" si="0"/>
        <v>7326236</v>
      </c>
      <c r="D42" s="15">
        <v>661879</v>
      </c>
      <c r="E42" s="16">
        <v>605</v>
      </c>
      <c r="F42" s="15">
        <v>156</v>
      </c>
    </row>
    <row r="43" spans="1:6" ht="12.75">
      <c r="A43" s="22">
        <f t="shared" si="1"/>
        <v>40481</v>
      </c>
      <c r="B43" s="15">
        <v>8210118</v>
      </c>
      <c r="C43" s="15">
        <f t="shared" si="0"/>
        <v>7513601</v>
      </c>
      <c r="D43" s="15">
        <v>696517</v>
      </c>
      <c r="E43" s="16">
        <v>605</v>
      </c>
      <c r="F43" s="15">
        <v>164</v>
      </c>
    </row>
    <row r="44" spans="1:6" ht="12.75">
      <c r="A44" s="22">
        <f t="shared" si="1"/>
        <v>40488</v>
      </c>
      <c r="B44" s="15">
        <v>8434744</v>
      </c>
      <c r="C44" s="15">
        <f t="shared" si="0"/>
        <v>7679059</v>
      </c>
      <c r="D44" s="15">
        <v>755685</v>
      </c>
      <c r="E44" s="16">
        <v>605</v>
      </c>
      <c r="F44" s="15">
        <v>178</v>
      </c>
    </row>
    <row r="45" spans="1:6" ht="12.75">
      <c r="A45" s="22">
        <f t="shared" si="1"/>
        <v>40495</v>
      </c>
      <c r="B45" s="15">
        <v>8084380</v>
      </c>
      <c r="C45" s="15">
        <f t="shared" si="0"/>
        <v>7386259</v>
      </c>
      <c r="D45" s="15">
        <v>698121</v>
      </c>
      <c r="E45" s="16">
        <v>606</v>
      </c>
      <c r="F45" s="15">
        <v>165</v>
      </c>
    </row>
    <row r="46" spans="1:6" ht="12.75">
      <c r="A46" s="22">
        <f t="shared" si="1"/>
        <v>40502</v>
      </c>
      <c r="B46" s="15">
        <v>7559949</v>
      </c>
      <c r="C46" s="15">
        <f t="shared" si="0"/>
        <v>6889443</v>
      </c>
      <c r="D46" s="15">
        <v>670506</v>
      </c>
      <c r="E46" s="16">
        <v>606</v>
      </c>
      <c r="F46" s="15">
        <v>158</v>
      </c>
    </row>
    <row r="47" spans="1:6" ht="12.75">
      <c r="A47" s="22">
        <f t="shared" si="1"/>
        <v>40509</v>
      </c>
      <c r="B47" s="15">
        <v>6895471</v>
      </c>
      <c r="C47" s="15">
        <f t="shared" si="0"/>
        <v>6277305</v>
      </c>
      <c r="D47" s="15">
        <v>618166</v>
      </c>
      <c r="E47" s="16">
        <v>606</v>
      </c>
      <c r="F47" s="15">
        <v>146</v>
      </c>
    </row>
    <row r="48" spans="1:6" ht="12.75">
      <c r="A48" s="22">
        <f t="shared" si="1"/>
        <v>40516</v>
      </c>
      <c r="B48" s="15">
        <v>6939528</v>
      </c>
      <c r="C48" s="15">
        <f t="shared" si="0"/>
        <v>6343791</v>
      </c>
      <c r="D48" s="15">
        <v>595737</v>
      </c>
      <c r="E48" s="16">
        <v>606</v>
      </c>
      <c r="F48" s="15">
        <v>140</v>
      </c>
    </row>
    <row r="49" spans="1:6" ht="12.75">
      <c r="A49" s="22">
        <f t="shared" si="1"/>
        <v>40523</v>
      </c>
      <c r="B49" s="15">
        <v>6187606</v>
      </c>
      <c r="C49" s="15">
        <f t="shared" si="0"/>
        <v>5635935</v>
      </c>
      <c r="D49" s="15">
        <v>551671</v>
      </c>
      <c r="E49" s="16">
        <v>606</v>
      </c>
      <c r="F49" s="15">
        <v>130</v>
      </c>
    </row>
    <row r="50" spans="1:6" ht="12.75">
      <c r="A50" s="22">
        <f t="shared" si="1"/>
        <v>40530</v>
      </c>
      <c r="B50" s="15">
        <v>5989385</v>
      </c>
      <c r="C50" s="15">
        <f t="shared" si="0"/>
        <v>5441772</v>
      </c>
      <c r="D50" s="15">
        <v>547613</v>
      </c>
      <c r="E50" s="16">
        <v>606</v>
      </c>
      <c r="F50" s="15">
        <v>129</v>
      </c>
    </row>
    <row r="51" spans="1:6" ht="12.75">
      <c r="A51" s="22">
        <f t="shared" si="1"/>
        <v>40537</v>
      </c>
      <c r="B51" s="15">
        <v>6348433</v>
      </c>
      <c r="C51" s="15">
        <f t="shared" si="0"/>
        <v>5799030</v>
      </c>
      <c r="D51" s="15">
        <v>549403</v>
      </c>
      <c r="E51" s="16">
        <v>606</v>
      </c>
      <c r="F51" s="15">
        <v>130</v>
      </c>
    </row>
    <row r="52" spans="1:6" ht="12.75">
      <c r="A52" s="22">
        <f t="shared" si="1"/>
        <v>40544</v>
      </c>
      <c r="B52" s="15">
        <v>10316537</v>
      </c>
      <c r="C52" s="15">
        <f t="shared" si="0"/>
        <v>9414864</v>
      </c>
      <c r="D52" s="15">
        <v>901673</v>
      </c>
      <c r="E52" s="16">
        <v>606</v>
      </c>
      <c r="F52" s="15">
        <v>213</v>
      </c>
    </row>
    <row r="53" spans="1:6" ht="12.75">
      <c r="A53" s="22">
        <f t="shared" si="1"/>
        <v>40551</v>
      </c>
      <c r="B53" s="15">
        <v>7661766</v>
      </c>
      <c r="C53" s="15">
        <f t="shared" si="0"/>
        <v>6997128</v>
      </c>
      <c r="D53" s="15">
        <v>664638</v>
      </c>
      <c r="E53" s="16">
        <v>606</v>
      </c>
      <c r="F53" s="15">
        <v>157</v>
      </c>
    </row>
    <row r="54" spans="1:6" ht="12.75">
      <c r="A54" s="22">
        <f t="shared" si="1"/>
        <v>40558</v>
      </c>
      <c r="B54" s="15">
        <v>6110072</v>
      </c>
      <c r="C54" s="15">
        <f t="shared" si="0"/>
        <v>5558011</v>
      </c>
      <c r="D54" s="15">
        <v>552061</v>
      </c>
      <c r="E54" s="16">
        <v>606</v>
      </c>
      <c r="F54" s="15">
        <v>130</v>
      </c>
    </row>
    <row r="55" spans="1:6" ht="12.75">
      <c r="A55" s="22">
        <f t="shared" si="1"/>
        <v>40565</v>
      </c>
      <c r="B55" s="15">
        <v>6954688</v>
      </c>
      <c r="C55" s="15">
        <f t="shared" si="0"/>
        <v>6360569</v>
      </c>
      <c r="D55" s="15">
        <v>594119</v>
      </c>
      <c r="E55" s="16">
        <v>606</v>
      </c>
      <c r="F55" s="15">
        <v>140</v>
      </c>
    </row>
    <row r="56" spans="1:6" ht="12.75">
      <c r="A56" s="22">
        <f t="shared" si="1"/>
        <v>40572</v>
      </c>
      <c r="B56" s="15">
        <v>7591210</v>
      </c>
      <c r="C56" s="15">
        <f t="shared" si="0"/>
        <v>6945983</v>
      </c>
      <c r="D56" s="15">
        <v>645227</v>
      </c>
      <c r="E56" s="16">
        <v>606</v>
      </c>
      <c r="F56" s="15">
        <v>152</v>
      </c>
    </row>
    <row r="57" spans="1:6" ht="12.75">
      <c r="A57" s="22">
        <f t="shared" si="1"/>
        <v>40579</v>
      </c>
      <c r="B57" s="15">
        <v>7244577</v>
      </c>
      <c r="C57" s="15">
        <f t="shared" si="0"/>
        <v>6583551</v>
      </c>
      <c r="D57" s="15">
        <v>661026</v>
      </c>
      <c r="E57" s="16">
        <v>606</v>
      </c>
      <c r="F57" s="15">
        <v>156</v>
      </c>
    </row>
    <row r="58" spans="1:6" ht="12.75">
      <c r="A58" s="22">
        <f t="shared" si="1"/>
        <v>40586</v>
      </c>
      <c r="B58" s="15">
        <v>8018709</v>
      </c>
      <c r="C58" s="15">
        <f t="shared" si="0"/>
        <v>7296288</v>
      </c>
      <c r="D58" s="15">
        <v>722421</v>
      </c>
      <c r="E58" s="16">
        <v>606</v>
      </c>
      <c r="F58" s="15">
        <v>170</v>
      </c>
    </row>
    <row r="59" spans="1:6" ht="12.75">
      <c r="A59" s="22">
        <f t="shared" si="1"/>
        <v>40593</v>
      </c>
      <c r="B59" s="15">
        <v>9148492</v>
      </c>
      <c r="C59" s="15">
        <f t="shared" si="0"/>
        <v>8343366</v>
      </c>
      <c r="D59" s="15">
        <v>805126</v>
      </c>
      <c r="E59" s="16">
        <v>606</v>
      </c>
      <c r="F59" s="15">
        <v>190</v>
      </c>
    </row>
    <row r="60" spans="1:6" ht="12.75">
      <c r="A60" s="22">
        <f t="shared" si="1"/>
        <v>40600</v>
      </c>
      <c r="B60" s="15">
        <v>8902867</v>
      </c>
      <c r="C60" s="15">
        <f t="shared" si="0"/>
        <v>8132306</v>
      </c>
      <c r="D60" s="15">
        <v>770561</v>
      </c>
      <c r="E60" s="16">
        <v>607</v>
      </c>
      <c r="F60" s="15">
        <v>181</v>
      </c>
    </row>
    <row r="61" spans="1:6" ht="12.75">
      <c r="A61" s="22">
        <f t="shared" si="1"/>
        <v>40607</v>
      </c>
      <c r="B61" s="15">
        <v>9967423</v>
      </c>
      <c r="C61" s="15">
        <f t="shared" si="0"/>
        <v>9119871</v>
      </c>
      <c r="D61" s="15">
        <v>847552</v>
      </c>
      <c r="E61" s="16">
        <v>607</v>
      </c>
      <c r="F61" s="15">
        <v>199</v>
      </c>
    </row>
    <row r="62" spans="1:6" ht="12.75">
      <c r="A62" s="22">
        <f t="shared" si="1"/>
        <v>40614</v>
      </c>
      <c r="B62" s="15">
        <v>8664126</v>
      </c>
      <c r="C62" s="15">
        <f t="shared" si="0"/>
        <v>7879918</v>
      </c>
      <c r="D62" s="15">
        <v>784208</v>
      </c>
      <c r="E62" s="16">
        <v>607</v>
      </c>
      <c r="F62" s="15">
        <v>185</v>
      </c>
    </row>
    <row r="63" spans="1:6" ht="12.75">
      <c r="A63" s="22">
        <f t="shared" si="1"/>
        <v>40621</v>
      </c>
      <c r="B63" s="15">
        <v>9821489</v>
      </c>
      <c r="C63" s="15">
        <f t="shared" si="0"/>
        <v>8940605</v>
      </c>
      <c r="D63" s="15">
        <v>880884</v>
      </c>
      <c r="E63" s="16">
        <v>607</v>
      </c>
      <c r="F63" s="15">
        <v>207</v>
      </c>
    </row>
    <row r="64" spans="1:6" ht="12.75">
      <c r="A64" s="22">
        <f t="shared" si="1"/>
        <v>40628</v>
      </c>
      <c r="B64" s="15">
        <v>9691591</v>
      </c>
      <c r="C64" s="15">
        <f t="shared" si="0"/>
        <v>8860183</v>
      </c>
      <c r="D64" s="15">
        <v>831408</v>
      </c>
      <c r="E64" s="16">
        <v>607</v>
      </c>
      <c r="F64" s="15">
        <v>196</v>
      </c>
    </row>
    <row r="65" ht="12.75">
      <c r="A65" s="22"/>
    </row>
    <row r="66" spans="1:6" ht="13.5" thickBot="1">
      <c r="A66" s="3" t="s">
        <v>12</v>
      </c>
      <c r="B66" s="17">
        <f>SUM(B13:B64)</f>
        <v>432538655</v>
      </c>
      <c r="C66" s="17">
        <f>SUM(C13:C64)</f>
        <v>394595407</v>
      </c>
      <c r="D66" s="17">
        <f>SUM(D13:D64)</f>
        <v>37943248</v>
      </c>
      <c r="E66" s="24">
        <f>SUM(E13:E65)/COUNT(E13:E65)</f>
        <v>605.4807692307693</v>
      </c>
      <c r="F66" s="17">
        <f>+D66/SUM(E13:E65)/7</f>
        <v>172.16020327139907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ySplit="11" topLeftCell="A53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15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39907</v>
      </c>
      <c r="B13" s="15">
        <v>8536147</v>
      </c>
      <c r="C13" s="15">
        <f>+B13-D13</f>
        <v>7809037</v>
      </c>
      <c r="D13" s="15">
        <v>727110</v>
      </c>
      <c r="E13" s="16">
        <v>604</v>
      </c>
      <c r="F13" s="15">
        <v>172</v>
      </c>
    </row>
    <row r="14" spans="1:6" ht="12.75">
      <c r="A14" s="22">
        <v>39914</v>
      </c>
      <c r="B14" s="15">
        <v>8576744.7</v>
      </c>
      <c r="C14" s="15">
        <f aca="true" t="shared" si="0" ref="C14:C64">+B14-D14</f>
        <v>7865498.029999999</v>
      </c>
      <c r="D14" s="15">
        <v>711246.67</v>
      </c>
      <c r="E14" s="16">
        <v>604</v>
      </c>
      <c r="F14" s="15">
        <v>168.22295884578998</v>
      </c>
    </row>
    <row r="15" spans="1:6" ht="12.75">
      <c r="A15" s="22">
        <v>39921</v>
      </c>
      <c r="B15" s="15">
        <v>8571038.53</v>
      </c>
      <c r="C15" s="15">
        <f t="shared" si="0"/>
        <v>7854547.869999999</v>
      </c>
      <c r="D15" s="15">
        <v>716490.66</v>
      </c>
      <c r="E15" s="16">
        <v>604</v>
      </c>
      <c r="F15" s="15">
        <v>169.46325922421948</v>
      </c>
    </row>
    <row r="16" spans="1:6" ht="12.75">
      <c r="A16" s="22">
        <v>39928</v>
      </c>
      <c r="B16" s="15">
        <v>8873390.64</v>
      </c>
      <c r="C16" s="15">
        <f t="shared" si="0"/>
        <v>8112485.23</v>
      </c>
      <c r="D16" s="15">
        <v>760905.41</v>
      </c>
      <c r="E16" s="16">
        <v>604</v>
      </c>
      <c r="F16" s="15">
        <v>179.9681669820246</v>
      </c>
    </row>
    <row r="17" spans="1:6" ht="12.75">
      <c r="A17" s="22">
        <v>39935</v>
      </c>
      <c r="B17" s="15">
        <v>9360169.83</v>
      </c>
      <c r="C17" s="15">
        <f t="shared" si="0"/>
        <v>8511919.02</v>
      </c>
      <c r="D17" s="15">
        <v>848250.81</v>
      </c>
      <c r="E17" s="16">
        <v>604</v>
      </c>
      <c r="F17" s="15">
        <v>200.62696546830654</v>
      </c>
    </row>
    <row r="18" spans="1:6" ht="12.75">
      <c r="A18" s="22">
        <v>39942</v>
      </c>
      <c r="B18" s="15">
        <v>8866242.47</v>
      </c>
      <c r="C18" s="15">
        <f t="shared" si="0"/>
        <v>8078922.640000001</v>
      </c>
      <c r="D18" s="15">
        <v>787319.83</v>
      </c>
      <c r="E18" s="16">
        <v>604</v>
      </c>
      <c r="F18" s="15">
        <v>186.21566461684012</v>
      </c>
    </row>
    <row r="19" spans="1:6" ht="12.75">
      <c r="A19" s="22">
        <v>39949</v>
      </c>
      <c r="B19" s="15">
        <v>9071845.100000001</v>
      </c>
      <c r="C19" s="15">
        <f t="shared" si="0"/>
        <v>8277283.340000002</v>
      </c>
      <c r="D19" s="15">
        <v>794561.76</v>
      </c>
      <c r="E19" s="16">
        <v>604</v>
      </c>
      <c r="F19" s="15">
        <v>187.92851466414382</v>
      </c>
    </row>
    <row r="20" spans="1:6" ht="12.75">
      <c r="A20" s="22">
        <v>39956</v>
      </c>
      <c r="B20" s="15">
        <v>8395297.47</v>
      </c>
      <c r="C20" s="15">
        <f t="shared" si="0"/>
        <v>7625552.470000001</v>
      </c>
      <c r="D20" s="15">
        <v>769745</v>
      </c>
      <c r="E20" s="16">
        <v>604</v>
      </c>
      <c r="F20" s="15">
        <v>182.0588930936613</v>
      </c>
    </row>
    <row r="21" spans="1:6" ht="12.75">
      <c r="A21" s="22">
        <v>39963</v>
      </c>
      <c r="B21" s="15">
        <v>9094189.9</v>
      </c>
      <c r="C21" s="15">
        <f t="shared" si="0"/>
        <v>8209998.2</v>
      </c>
      <c r="D21" s="15">
        <v>884191.7</v>
      </c>
      <c r="E21" s="16">
        <v>604</v>
      </c>
      <c r="F21" s="15">
        <v>209.1276490066225</v>
      </c>
    </row>
    <row r="22" spans="1:6" ht="12.75">
      <c r="A22" s="22">
        <v>39970</v>
      </c>
      <c r="B22" s="15">
        <v>8414149.329999998</v>
      </c>
      <c r="C22" s="15">
        <f t="shared" si="0"/>
        <v>7661257.219999998</v>
      </c>
      <c r="D22" s="15">
        <v>752892.11</v>
      </c>
      <c r="E22" s="16">
        <v>604</v>
      </c>
      <c r="F22" s="15">
        <v>178.07287369914852</v>
      </c>
    </row>
    <row r="23" spans="1:6" ht="12.75">
      <c r="A23" s="22">
        <v>39977</v>
      </c>
      <c r="B23" s="15">
        <v>7807669.22</v>
      </c>
      <c r="C23" s="15">
        <f t="shared" si="0"/>
        <v>7128898.58</v>
      </c>
      <c r="D23" s="15">
        <v>678770.64</v>
      </c>
      <c r="E23" s="16">
        <v>604</v>
      </c>
      <c r="F23" s="15">
        <v>160.54177861873225</v>
      </c>
    </row>
    <row r="24" spans="1:6" ht="12.75">
      <c r="A24" s="22">
        <v>39984</v>
      </c>
      <c r="B24" s="15">
        <v>7881879.78</v>
      </c>
      <c r="C24" s="15">
        <f t="shared" si="0"/>
        <v>7165243.430000001</v>
      </c>
      <c r="D24" s="15">
        <v>716636.35</v>
      </c>
      <c r="E24" s="16">
        <v>604</v>
      </c>
      <c r="F24" s="15">
        <v>169.49771759697256</v>
      </c>
    </row>
    <row r="25" spans="1:6" ht="12.75">
      <c r="A25" s="22">
        <v>39991</v>
      </c>
      <c r="B25" s="15">
        <v>7910167.2700000005</v>
      </c>
      <c r="C25" s="15">
        <f t="shared" si="0"/>
        <v>7243138.5600000005</v>
      </c>
      <c r="D25" s="15">
        <v>667028.71</v>
      </c>
      <c r="E25" s="16">
        <v>604</v>
      </c>
      <c r="F25" s="15">
        <v>157.76459555345315</v>
      </c>
    </row>
    <row r="26" spans="1:6" ht="12.75">
      <c r="A26" s="22">
        <v>39998</v>
      </c>
      <c r="B26" s="15">
        <v>8932516.72</v>
      </c>
      <c r="C26" s="15">
        <f t="shared" si="0"/>
        <v>8130733.91</v>
      </c>
      <c r="D26" s="15">
        <v>801782.81</v>
      </c>
      <c r="E26" s="16">
        <v>604</v>
      </c>
      <c r="F26" s="15">
        <v>189.6364262062441</v>
      </c>
    </row>
    <row r="27" spans="1:6" ht="12.75">
      <c r="A27" s="22">
        <v>40005</v>
      </c>
      <c r="B27" s="15">
        <v>8300427.95</v>
      </c>
      <c r="C27" s="15">
        <f t="shared" si="0"/>
        <v>7598828.26</v>
      </c>
      <c r="D27" s="15">
        <v>701599.69</v>
      </c>
      <c r="E27" s="16">
        <v>604</v>
      </c>
      <c r="F27" s="15">
        <v>165.9412701040681</v>
      </c>
    </row>
    <row r="28" spans="1:6" ht="12.75">
      <c r="A28" s="22">
        <v>40012</v>
      </c>
      <c r="B28" s="15">
        <v>8909827.459999999</v>
      </c>
      <c r="C28" s="15">
        <f t="shared" si="0"/>
        <v>8149640.449999999</v>
      </c>
      <c r="D28" s="15">
        <v>760187.01</v>
      </c>
      <c r="E28" s="16">
        <v>604</v>
      </c>
      <c r="F28" s="15">
        <v>179.79825212866604</v>
      </c>
    </row>
    <row r="29" spans="1:6" ht="12.75">
      <c r="A29" s="22">
        <v>40019</v>
      </c>
      <c r="B29" s="15">
        <v>7841067.570000001</v>
      </c>
      <c r="C29" s="15">
        <f t="shared" si="0"/>
        <v>7170061.3500000015</v>
      </c>
      <c r="D29" s="15">
        <v>671006.22</v>
      </c>
      <c r="E29" s="16">
        <v>604</v>
      </c>
      <c r="F29" s="15">
        <v>158.70535004730368</v>
      </c>
    </row>
    <row r="30" spans="1:6" ht="12.75">
      <c r="A30" s="22">
        <v>40026</v>
      </c>
      <c r="B30" s="15">
        <v>8344180.560000001</v>
      </c>
      <c r="C30" s="15">
        <f t="shared" si="0"/>
        <v>7612981.570000001</v>
      </c>
      <c r="D30" s="15">
        <v>731198.99</v>
      </c>
      <c r="E30" s="16">
        <v>604</v>
      </c>
      <c r="F30" s="15">
        <v>172.94205061494796</v>
      </c>
    </row>
    <row r="31" spans="1:6" ht="12.75">
      <c r="A31" s="22">
        <v>40033</v>
      </c>
      <c r="B31" s="15">
        <v>8943383.84</v>
      </c>
      <c r="C31" s="15">
        <f t="shared" si="0"/>
        <v>8145613.66</v>
      </c>
      <c r="D31" s="15">
        <v>797770.18</v>
      </c>
      <c r="E31" s="16">
        <v>604</v>
      </c>
      <c r="F31" s="15">
        <v>188.6873651844844</v>
      </c>
    </row>
    <row r="32" spans="1:6" ht="12.75">
      <c r="A32" s="22">
        <v>40040</v>
      </c>
      <c r="B32" s="15">
        <v>8339244.48</v>
      </c>
      <c r="C32" s="15">
        <f t="shared" si="0"/>
        <v>7661148.07</v>
      </c>
      <c r="D32" s="15">
        <v>678096.41</v>
      </c>
      <c r="E32" s="16">
        <v>604</v>
      </c>
      <c r="F32" s="15">
        <v>160.38231078524126</v>
      </c>
    </row>
    <row r="33" spans="1:6" ht="12.75">
      <c r="A33" s="22">
        <v>40047</v>
      </c>
      <c r="B33" s="15">
        <v>8628783.3</v>
      </c>
      <c r="C33" s="15">
        <f t="shared" si="0"/>
        <v>7865631.160000001</v>
      </c>
      <c r="D33" s="15">
        <v>763152.14</v>
      </c>
      <c r="E33" s="16">
        <v>604.5714285714286</v>
      </c>
      <c r="F33" s="15">
        <v>180.32895557655954</v>
      </c>
    </row>
    <row r="34" spans="1:6" ht="12.75">
      <c r="A34" s="22">
        <v>40054</v>
      </c>
      <c r="B34" s="15">
        <v>8529922.05</v>
      </c>
      <c r="C34" s="15">
        <f t="shared" si="0"/>
        <v>7788003.2700000005</v>
      </c>
      <c r="D34" s="15">
        <v>741918.78</v>
      </c>
      <c r="E34" s="16">
        <v>605</v>
      </c>
      <c r="F34" s="15">
        <v>175.18743329397876</v>
      </c>
    </row>
    <row r="35" spans="1:6" ht="12.75">
      <c r="A35" s="22">
        <v>40061</v>
      </c>
      <c r="B35" s="15">
        <v>8813715.53</v>
      </c>
      <c r="C35" s="15">
        <f t="shared" si="0"/>
        <v>8055989.719999999</v>
      </c>
      <c r="D35" s="15">
        <v>757725.81</v>
      </c>
      <c r="E35" s="16">
        <v>605</v>
      </c>
      <c r="F35" s="15">
        <v>178.91990791027155</v>
      </c>
    </row>
    <row r="36" spans="1:6" ht="12.75">
      <c r="A36" s="22">
        <f>+A35+7</f>
        <v>40068</v>
      </c>
      <c r="B36" s="15">
        <v>8862856</v>
      </c>
      <c r="C36" s="15">
        <f t="shared" si="0"/>
        <v>8063743</v>
      </c>
      <c r="D36" s="15">
        <v>799113</v>
      </c>
      <c r="E36" s="16">
        <v>605</v>
      </c>
      <c r="F36" s="15">
        <v>189</v>
      </c>
    </row>
    <row r="37" spans="1:6" ht="12.75">
      <c r="A37" s="22">
        <f aca="true" t="shared" si="1" ref="A37:A64">+A36+7</f>
        <v>40075</v>
      </c>
      <c r="B37" s="15">
        <v>8204167.0600000005</v>
      </c>
      <c r="C37" s="15">
        <f t="shared" si="0"/>
        <v>7546964.28</v>
      </c>
      <c r="D37" s="15">
        <v>657202.78</v>
      </c>
      <c r="E37" s="16">
        <v>605</v>
      </c>
      <c r="F37" s="15">
        <v>155</v>
      </c>
    </row>
    <row r="38" spans="1:6" ht="12.75">
      <c r="A38" s="22">
        <f t="shared" si="1"/>
        <v>40082</v>
      </c>
      <c r="B38" s="15">
        <v>7723762</v>
      </c>
      <c r="C38" s="15">
        <f t="shared" si="0"/>
        <v>7052685</v>
      </c>
      <c r="D38" s="15">
        <v>671077</v>
      </c>
      <c r="E38" s="16">
        <v>605</v>
      </c>
      <c r="F38" s="15">
        <v>158</v>
      </c>
    </row>
    <row r="39" spans="1:6" ht="12.75">
      <c r="A39" s="22">
        <f t="shared" si="1"/>
        <v>40089</v>
      </c>
      <c r="B39" s="15">
        <v>8763549</v>
      </c>
      <c r="C39" s="15">
        <f t="shared" si="0"/>
        <v>8030520</v>
      </c>
      <c r="D39" s="15">
        <v>733029</v>
      </c>
      <c r="E39" s="16">
        <v>605</v>
      </c>
      <c r="F39" s="15">
        <v>173</v>
      </c>
    </row>
    <row r="40" spans="1:6" ht="12.75">
      <c r="A40" s="22">
        <f t="shared" si="1"/>
        <v>40096</v>
      </c>
      <c r="B40" s="15">
        <v>8041435</v>
      </c>
      <c r="C40" s="15">
        <f t="shared" si="0"/>
        <v>7326074</v>
      </c>
      <c r="D40" s="15">
        <v>715361</v>
      </c>
      <c r="E40" s="16">
        <v>605</v>
      </c>
      <c r="F40" s="15">
        <v>169</v>
      </c>
    </row>
    <row r="41" spans="1:6" ht="12.75">
      <c r="A41" s="22">
        <f t="shared" si="1"/>
        <v>40103</v>
      </c>
      <c r="B41" s="15">
        <v>7809815</v>
      </c>
      <c r="C41" s="15">
        <f t="shared" si="0"/>
        <v>7134336</v>
      </c>
      <c r="D41" s="15">
        <v>675479</v>
      </c>
      <c r="E41" s="16">
        <v>605</v>
      </c>
      <c r="F41" s="15">
        <v>159</v>
      </c>
    </row>
    <row r="42" spans="1:6" ht="12.75">
      <c r="A42" s="22">
        <f t="shared" si="1"/>
        <v>40110</v>
      </c>
      <c r="B42" s="15">
        <v>7792361</v>
      </c>
      <c r="C42" s="15">
        <f t="shared" si="0"/>
        <v>7120528</v>
      </c>
      <c r="D42" s="15">
        <v>671833</v>
      </c>
      <c r="E42" s="16">
        <v>605</v>
      </c>
      <c r="F42" s="15">
        <v>159</v>
      </c>
    </row>
    <row r="43" spans="1:6" ht="12.75">
      <c r="A43" s="22">
        <f t="shared" si="1"/>
        <v>40117</v>
      </c>
      <c r="B43" s="15">
        <v>7511924</v>
      </c>
      <c r="C43" s="15">
        <f t="shared" si="0"/>
        <v>6802185</v>
      </c>
      <c r="D43" s="15">
        <v>709739</v>
      </c>
      <c r="E43" s="16">
        <v>605</v>
      </c>
      <c r="F43" s="15">
        <v>168</v>
      </c>
    </row>
    <row r="44" spans="1:6" ht="12.75">
      <c r="A44" s="22">
        <f t="shared" si="1"/>
        <v>40124</v>
      </c>
      <c r="B44" s="15">
        <v>8260304</v>
      </c>
      <c r="C44" s="15">
        <f t="shared" si="0"/>
        <v>7506853</v>
      </c>
      <c r="D44" s="15">
        <v>753451</v>
      </c>
      <c r="E44" s="16">
        <v>605</v>
      </c>
      <c r="F44" s="15">
        <v>178</v>
      </c>
    </row>
    <row r="45" spans="1:6" ht="12.75">
      <c r="A45" s="22">
        <f t="shared" si="1"/>
        <v>40131</v>
      </c>
      <c r="B45" s="15">
        <v>7717713</v>
      </c>
      <c r="C45" s="15">
        <f t="shared" si="0"/>
        <v>7042891</v>
      </c>
      <c r="D45" s="15">
        <v>674822</v>
      </c>
      <c r="E45" s="16">
        <v>605</v>
      </c>
      <c r="F45" s="15">
        <v>159</v>
      </c>
    </row>
    <row r="46" spans="1:6" ht="12.75">
      <c r="A46" s="22">
        <f t="shared" si="1"/>
        <v>40138</v>
      </c>
      <c r="B46" s="15">
        <v>7281105</v>
      </c>
      <c r="C46" s="15">
        <f t="shared" si="0"/>
        <v>6652586</v>
      </c>
      <c r="D46" s="15">
        <v>628519</v>
      </c>
      <c r="E46" s="16">
        <v>605</v>
      </c>
      <c r="F46" s="15">
        <v>148</v>
      </c>
    </row>
    <row r="47" spans="1:6" ht="12.75">
      <c r="A47" s="22">
        <f t="shared" si="1"/>
        <v>40145</v>
      </c>
      <c r="B47" s="15">
        <v>6865585</v>
      </c>
      <c r="C47" s="15">
        <f t="shared" si="0"/>
        <v>6243213</v>
      </c>
      <c r="D47" s="15">
        <v>622372</v>
      </c>
      <c r="E47" s="16">
        <v>605</v>
      </c>
      <c r="F47" s="15">
        <v>147</v>
      </c>
    </row>
    <row r="48" spans="1:6" ht="12.75">
      <c r="A48" s="22">
        <f t="shared" si="1"/>
        <v>40152</v>
      </c>
      <c r="B48" s="15">
        <v>7630469</v>
      </c>
      <c r="C48" s="15">
        <f t="shared" si="0"/>
        <v>7001044</v>
      </c>
      <c r="D48" s="15">
        <v>629425</v>
      </c>
      <c r="E48" s="16">
        <v>605</v>
      </c>
      <c r="F48" s="15">
        <v>149</v>
      </c>
    </row>
    <row r="49" spans="1:6" ht="12.75">
      <c r="A49" s="22">
        <f t="shared" si="1"/>
        <v>40159</v>
      </c>
      <c r="B49" s="15">
        <v>5214040</v>
      </c>
      <c r="C49" s="15">
        <f t="shared" si="0"/>
        <v>4739714</v>
      </c>
      <c r="D49" s="15">
        <v>474326</v>
      </c>
      <c r="E49" s="16">
        <v>605</v>
      </c>
      <c r="F49" s="15">
        <v>112</v>
      </c>
    </row>
    <row r="50" spans="1:6" ht="12.75">
      <c r="A50" s="22">
        <f t="shared" si="1"/>
        <v>40166</v>
      </c>
      <c r="B50" s="15">
        <v>6169641</v>
      </c>
      <c r="C50" s="15">
        <f t="shared" si="0"/>
        <v>5716616</v>
      </c>
      <c r="D50" s="15">
        <v>453025</v>
      </c>
      <c r="E50" s="16">
        <v>605</v>
      </c>
      <c r="F50" s="15">
        <v>107</v>
      </c>
    </row>
    <row r="51" spans="1:6" ht="12.75">
      <c r="A51" s="22">
        <f t="shared" si="1"/>
        <v>40173</v>
      </c>
      <c r="B51" s="15">
        <v>6271635</v>
      </c>
      <c r="C51" s="15">
        <f t="shared" si="0"/>
        <v>5702237</v>
      </c>
      <c r="D51" s="15">
        <v>569398</v>
      </c>
      <c r="E51" s="16">
        <v>605</v>
      </c>
      <c r="F51" s="15">
        <v>134</v>
      </c>
    </row>
    <row r="52" spans="1:6" ht="12.75">
      <c r="A52" s="22">
        <f t="shared" si="1"/>
        <v>40180</v>
      </c>
      <c r="B52" s="15">
        <v>8046633</v>
      </c>
      <c r="C52" s="15">
        <f t="shared" si="0"/>
        <v>7351579</v>
      </c>
      <c r="D52" s="15">
        <v>695054</v>
      </c>
      <c r="E52" s="16">
        <v>605</v>
      </c>
      <c r="F52" s="15">
        <v>164</v>
      </c>
    </row>
    <row r="53" spans="1:6" ht="12.75">
      <c r="A53" s="22">
        <f t="shared" si="1"/>
        <v>40187</v>
      </c>
      <c r="B53" s="15">
        <v>5833146</v>
      </c>
      <c r="C53" s="15">
        <f t="shared" si="0"/>
        <v>5297143</v>
      </c>
      <c r="D53" s="15">
        <v>536003</v>
      </c>
      <c r="E53" s="16">
        <v>605</v>
      </c>
      <c r="F53" s="15">
        <v>127</v>
      </c>
    </row>
    <row r="54" spans="1:6" ht="12.75">
      <c r="A54" s="22">
        <f t="shared" si="1"/>
        <v>40194</v>
      </c>
      <c r="B54" s="15">
        <v>7475148</v>
      </c>
      <c r="C54" s="15">
        <f t="shared" si="0"/>
        <v>6861346</v>
      </c>
      <c r="D54" s="15">
        <v>613802</v>
      </c>
      <c r="E54" s="16">
        <v>605</v>
      </c>
      <c r="F54" s="15">
        <v>145</v>
      </c>
    </row>
    <row r="55" spans="1:6" ht="12.75">
      <c r="A55" s="22">
        <f t="shared" si="1"/>
        <v>40201</v>
      </c>
      <c r="B55" s="15">
        <v>8012428</v>
      </c>
      <c r="C55" s="15">
        <f t="shared" si="0"/>
        <v>7284128</v>
      </c>
      <c r="D55" s="15">
        <v>728300</v>
      </c>
      <c r="E55" s="16">
        <v>605</v>
      </c>
      <c r="F55" s="15">
        <v>172</v>
      </c>
    </row>
    <row r="56" spans="1:6" ht="12.75">
      <c r="A56" s="22">
        <f t="shared" si="1"/>
        <v>40208</v>
      </c>
      <c r="B56" s="15">
        <v>6583335</v>
      </c>
      <c r="C56" s="15">
        <f t="shared" si="0"/>
        <v>5994129</v>
      </c>
      <c r="D56" s="15">
        <v>589206</v>
      </c>
      <c r="E56" s="16">
        <v>605</v>
      </c>
      <c r="F56" s="15">
        <v>139</v>
      </c>
    </row>
    <row r="57" spans="1:6" ht="12.75">
      <c r="A57" s="22">
        <f t="shared" si="1"/>
        <v>40215</v>
      </c>
      <c r="B57" s="15">
        <v>8339893</v>
      </c>
      <c r="C57" s="15">
        <f t="shared" si="0"/>
        <v>7610666</v>
      </c>
      <c r="D57" s="15">
        <v>729227</v>
      </c>
      <c r="E57" s="16">
        <v>605</v>
      </c>
      <c r="F57" s="15">
        <v>172</v>
      </c>
    </row>
    <row r="58" spans="1:6" ht="12.75">
      <c r="A58" s="22">
        <f t="shared" si="1"/>
        <v>40222</v>
      </c>
      <c r="B58" s="15">
        <v>8528722</v>
      </c>
      <c r="C58" s="15">
        <f t="shared" si="0"/>
        <v>7784625</v>
      </c>
      <c r="D58" s="15">
        <v>744097</v>
      </c>
      <c r="E58" s="16">
        <v>605</v>
      </c>
      <c r="F58" s="15">
        <v>176</v>
      </c>
    </row>
    <row r="59" spans="1:6" ht="12.75">
      <c r="A59" s="22">
        <f t="shared" si="1"/>
        <v>40229</v>
      </c>
      <c r="B59" s="15">
        <v>8276491</v>
      </c>
      <c r="C59" s="15">
        <f t="shared" si="0"/>
        <v>7545990</v>
      </c>
      <c r="D59" s="15">
        <v>730501</v>
      </c>
      <c r="E59" s="16">
        <v>605</v>
      </c>
      <c r="F59" s="15">
        <v>172</v>
      </c>
    </row>
    <row r="60" spans="1:6" ht="12.75">
      <c r="A60" s="22">
        <f t="shared" si="1"/>
        <v>40236</v>
      </c>
      <c r="B60" s="15">
        <v>6646341</v>
      </c>
      <c r="C60" s="15">
        <f t="shared" si="0"/>
        <v>6058936</v>
      </c>
      <c r="D60" s="15">
        <v>587405</v>
      </c>
      <c r="E60" s="16">
        <v>605</v>
      </c>
      <c r="F60" s="15">
        <v>139</v>
      </c>
    </row>
    <row r="61" spans="1:6" ht="12.75">
      <c r="A61" s="22">
        <f t="shared" si="1"/>
        <v>40243</v>
      </c>
      <c r="B61" s="15">
        <v>9521827</v>
      </c>
      <c r="C61" s="15">
        <f t="shared" si="0"/>
        <v>8671512</v>
      </c>
      <c r="D61" s="15">
        <v>850315</v>
      </c>
      <c r="E61" s="16">
        <v>605</v>
      </c>
      <c r="F61" s="15">
        <v>201</v>
      </c>
    </row>
    <row r="62" spans="1:6" ht="12.75">
      <c r="A62" s="22">
        <f t="shared" si="1"/>
        <v>40250</v>
      </c>
      <c r="B62" s="15">
        <v>8728803</v>
      </c>
      <c r="C62" s="15">
        <f t="shared" si="0"/>
        <v>7959170</v>
      </c>
      <c r="D62" s="15">
        <v>769633</v>
      </c>
      <c r="E62" s="16">
        <v>605</v>
      </c>
      <c r="F62" s="15">
        <v>182</v>
      </c>
    </row>
    <row r="63" spans="1:6" ht="12.75">
      <c r="A63" s="22">
        <f t="shared" si="1"/>
        <v>40257</v>
      </c>
      <c r="B63" s="15">
        <v>8755823</v>
      </c>
      <c r="C63" s="15">
        <f t="shared" si="0"/>
        <v>7981617</v>
      </c>
      <c r="D63" s="15">
        <v>774206</v>
      </c>
      <c r="E63" s="16">
        <v>605</v>
      </c>
      <c r="F63" s="15">
        <v>183</v>
      </c>
    </row>
    <row r="64" spans="1:6" ht="12.75">
      <c r="A64" s="22">
        <f t="shared" si="1"/>
        <v>40264</v>
      </c>
      <c r="B64" s="15">
        <v>9647349</v>
      </c>
      <c r="C64" s="15">
        <f t="shared" si="0"/>
        <v>8822711</v>
      </c>
      <c r="D64" s="15">
        <v>824638</v>
      </c>
      <c r="E64" s="16">
        <v>605</v>
      </c>
      <c r="F64" s="15">
        <v>195</v>
      </c>
    </row>
    <row r="65" ht="12.75">
      <c r="A65" s="22"/>
    </row>
    <row r="66" spans="1:6" ht="13.5" thickBot="1">
      <c r="A66" s="3" t="s">
        <v>12</v>
      </c>
      <c r="B66" s="17">
        <f>SUM(B13:B64)</f>
        <v>421458300.76</v>
      </c>
      <c r="C66" s="17">
        <f>SUM(C13:C64)</f>
        <v>384628154.28999996</v>
      </c>
      <c r="D66" s="17">
        <f>SUM(D13:D64)</f>
        <v>36830146.47</v>
      </c>
      <c r="E66" s="24">
        <f>SUM(E13:E65)/COUNT(E13:E65)</f>
        <v>604.6071428571429</v>
      </c>
      <c r="F66" s="17">
        <f>+D66/SUM(E13:E65)/7</f>
        <v>167.35118376749955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13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39543</v>
      </c>
      <c r="B13" s="15">
        <v>6796395</v>
      </c>
      <c r="C13" s="15">
        <f>+B13-D13</f>
        <v>6178701</v>
      </c>
      <c r="D13" s="15">
        <v>617694</v>
      </c>
      <c r="E13" s="16">
        <v>592</v>
      </c>
      <c r="F13" s="15">
        <v>149</v>
      </c>
    </row>
    <row r="14" spans="1:6" ht="12.75">
      <c r="A14" s="22">
        <v>39550</v>
      </c>
      <c r="B14" s="15">
        <v>6682803.53</v>
      </c>
      <c r="C14" s="15">
        <f aca="true" t="shared" si="0" ref="C14:C64">+B14-D14</f>
        <v>6111979.4</v>
      </c>
      <c r="D14" s="15">
        <v>570824.13</v>
      </c>
      <c r="E14" s="16">
        <v>592</v>
      </c>
      <c r="F14" s="15">
        <v>137.74713561776062</v>
      </c>
    </row>
    <row r="15" spans="1:6" ht="12.75">
      <c r="A15" s="22">
        <v>39557</v>
      </c>
      <c r="B15" s="15">
        <v>7098281.620000001</v>
      </c>
      <c r="C15" s="15">
        <f t="shared" si="0"/>
        <v>6491531.980000001</v>
      </c>
      <c r="D15" s="15">
        <v>606749.64</v>
      </c>
      <c r="E15" s="16">
        <v>592</v>
      </c>
      <c r="F15" s="15">
        <v>146.41641891891894</v>
      </c>
    </row>
    <row r="16" spans="1:6" ht="12.75">
      <c r="A16" s="22">
        <v>39564</v>
      </c>
      <c r="B16" s="15">
        <v>6263148.180000001</v>
      </c>
      <c r="C16" s="15">
        <f t="shared" si="0"/>
        <v>5704304.3100000005</v>
      </c>
      <c r="D16" s="15">
        <v>558843.87</v>
      </c>
      <c r="E16" s="16">
        <v>592</v>
      </c>
      <c r="F16" s="15">
        <v>134.85614623552124</v>
      </c>
    </row>
    <row r="17" spans="1:6" ht="12.75">
      <c r="A17" s="22">
        <v>39571</v>
      </c>
      <c r="B17" s="15">
        <v>7192724.170000001</v>
      </c>
      <c r="C17" s="15">
        <f t="shared" si="0"/>
        <v>6609178.690000001</v>
      </c>
      <c r="D17" s="15">
        <v>583545.48</v>
      </c>
      <c r="E17" s="16">
        <v>592</v>
      </c>
      <c r="F17" s="15">
        <v>140.81695945945947</v>
      </c>
    </row>
    <row r="18" spans="1:6" ht="12.75">
      <c r="A18" s="22">
        <v>39578</v>
      </c>
      <c r="B18" s="15">
        <v>8090897.180000001</v>
      </c>
      <c r="C18" s="15">
        <f t="shared" si="0"/>
        <v>7408129.890000001</v>
      </c>
      <c r="D18" s="15">
        <v>682767.29</v>
      </c>
      <c r="E18" s="16">
        <v>592</v>
      </c>
      <c r="F18" s="15">
        <v>164.7604464285714</v>
      </c>
    </row>
    <row r="19" spans="1:6" ht="12.75">
      <c r="A19" s="22">
        <v>39585</v>
      </c>
      <c r="B19" s="15">
        <v>8562670.340000002</v>
      </c>
      <c r="C19" s="15">
        <f t="shared" si="0"/>
        <v>7825773.700000002</v>
      </c>
      <c r="D19" s="15">
        <v>736896.64</v>
      </c>
      <c r="E19" s="16">
        <v>592</v>
      </c>
      <c r="F19" s="15">
        <v>177.82254826254825</v>
      </c>
    </row>
    <row r="20" spans="1:6" ht="12.75">
      <c r="A20" s="22">
        <v>39592</v>
      </c>
      <c r="B20" s="15">
        <v>8254929.199999999</v>
      </c>
      <c r="C20" s="15">
        <f t="shared" si="0"/>
        <v>7548922.859999999</v>
      </c>
      <c r="D20" s="15">
        <v>706006.34</v>
      </c>
      <c r="E20" s="16">
        <v>592</v>
      </c>
      <c r="F20" s="15">
        <v>170.3683252895753</v>
      </c>
    </row>
    <row r="21" spans="1:6" ht="12.75">
      <c r="A21" s="22">
        <v>39599</v>
      </c>
      <c r="B21" s="15">
        <v>8068657.99</v>
      </c>
      <c r="C21" s="15">
        <f t="shared" si="0"/>
        <v>7394209.220000001</v>
      </c>
      <c r="D21" s="15">
        <v>674448.77</v>
      </c>
      <c r="E21" s="16">
        <v>592</v>
      </c>
      <c r="F21" s="15">
        <v>162.75308156370656</v>
      </c>
    </row>
    <row r="22" spans="1:6" ht="12.75">
      <c r="A22" s="22">
        <v>39606</v>
      </c>
      <c r="B22" s="15">
        <v>6828481.36</v>
      </c>
      <c r="C22" s="15">
        <f t="shared" si="0"/>
        <v>6236475.600000001</v>
      </c>
      <c r="D22" s="15">
        <v>592005.76</v>
      </c>
      <c r="E22" s="16">
        <v>592</v>
      </c>
      <c r="F22" s="15">
        <v>142.8585328185328</v>
      </c>
    </row>
    <row r="23" spans="1:6" ht="12.75">
      <c r="A23" s="22">
        <v>39613</v>
      </c>
      <c r="B23" s="15">
        <v>7347774.7</v>
      </c>
      <c r="C23" s="15">
        <f t="shared" si="0"/>
        <v>6700521.61</v>
      </c>
      <c r="D23" s="15">
        <v>647253.09</v>
      </c>
      <c r="E23" s="16">
        <v>592</v>
      </c>
      <c r="F23" s="15">
        <v>156.19041747104245</v>
      </c>
    </row>
    <row r="24" spans="1:6" ht="12.75">
      <c r="A24" s="22">
        <v>39620</v>
      </c>
      <c r="B24" s="15">
        <v>8008340.25</v>
      </c>
      <c r="C24" s="15">
        <f t="shared" si="0"/>
        <v>7299265.8</v>
      </c>
      <c r="D24" s="15">
        <v>709074.45</v>
      </c>
      <c r="E24" s="16">
        <v>592</v>
      </c>
      <c r="F24" s="15">
        <v>171.1086993243243</v>
      </c>
    </row>
    <row r="25" spans="1:6" ht="12.75">
      <c r="A25" s="22">
        <v>39627</v>
      </c>
      <c r="B25" s="15">
        <v>8412791.750999998</v>
      </c>
      <c r="C25" s="15">
        <f t="shared" si="0"/>
        <v>7721216.260999998</v>
      </c>
      <c r="D25" s="15">
        <v>691575.49</v>
      </c>
      <c r="E25" s="16">
        <v>592</v>
      </c>
      <c r="F25" s="15">
        <v>166.88597731660232</v>
      </c>
    </row>
    <row r="26" spans="1:6" ht="12.75">
      <c r="A26" s="22">
        <v>39634</v>
      </c>
      <c r="B26" s="15">
        <v>8478413.74</v>
      </c>
      <c r="C26" s="15">
        <f t="shared" si="0"/>
        <v>7758237.350000001</v>
      </c>
      <c r="D26" s="15">
        <v>720176.39</v>
      </c>
      <c r="E26" s="16">
        <v>592</v>
      </c>
      <c r="F26" s="15">
        <v>173.78773889961388</v>
      </c>
    </row>
    <row r="27" spans="1:6" ht="12.75">
      <c r="A27" s="22">
        <v>39641</v>
      </c>
      <c r="B27" s="15">
        <v>7666611.289999999</v>
      </c>
      <c r="C27" s="15">
        <f t="shared" si="0"/>
        <v>6973108.809999999</v>
      </c>
      <c r="D27" s="15">
        <v>693502.48</v>
      </c>
      <c r="E27" s="16">
        <v>592</v>
      </c>
      <c r="F27" s="15">
        <v>167.35098455598455</v>
      </c>
    </row>
    <row r="28" spans="1:6" ht="12.75">
      <c r="A28" s="22">
        <v>39648</v>
      </c>
      <c r="B28" s="15">
        <v>7502737.539999999</v>
      </c>
      <c r="C28" s="15">
        <f t="shared" si="0"/>
        <v>6816203.259999999</v>
      </c>
      <c r="D28" s="15">
        <v>686534.28</v>
      </c>
      <c r="E28" s="16">
        <v>592</v>
      </c>
      <c r="F28" s="15">
        <v>165.6694691119691</v>
      </c>
    </row>
    <row r="29" spans="1:6" ht="12.75">
      <c r="A29" s="22">
        <v>39655</v>
      </c>
      <c r="B29" s="15">
        <v>7629313.02</v>
      </c>
      <c r="C29" s="15">
        <f t="shared" si="0"/>
        <v>6960304.08</v>
      </c>
      <c r="D29" s="15">
        <v>669008.94</v>
      </c>
      <c r="E29" s="16">
        <v>592</v>
      </c>
      <c r="F29" s="15">
        <v>161.44038127413125</v>
      </c>
    </row>
    <row r="30" spans="1:6" ht="12.75">
      <c r="A30" s="22">
        <v>39662</v>
      </c>
      <c r="B30" s="15">
        <v>7515157.81</v>
      </c>
      <c r="C30" s="15">
        <f t="shared" si="0"/>
        <v>6852200.55</v>
      </c>
      <c r="D30" s="15">
        <v>662957.26</v>
      </c>
      <c r="E30" s="16">
        <v>592</v>
      </c>
      <c r="F30" s="15">
        <v>159.9800337837838</v>
      </c>
    </row>
    <row r="31" spans="1:6" ht="12.75">
      <c r="A31" s="22">
        <v>39669</v>
      </c>
      <c r="B31" s="15">
        <v>9104657.84</v>
      </c>
      <c r="C31" s="15">
        <f t="shared" si="0"/>
        <v>8316807.59</v>
      </c>
      <c r="D31" s="15">
        <v>787850.25</v>
      </c>
      <c r="E31" s="16">
        <v>598.4285714285714</v>
      </c>
      <c r="F31" s="15">
        <v>188.07597278586772</v>
      </c>
    </row>
    <row r="32" spans="1:6" ht="12.75">
      <c r="A32" s="22">
        <v>39676</v>
      </c>
      <c r="B32" s="15">
        <v>7980085.52</v>
      </c>
      <c r="C32" s="15">
        <f t="shared" si="0"/>
        <v>7273746.109999999</v>
      </c>
      <c r="D32" s="15">
        <v>706339.41</v>
      </c>
      <c r="E32" s="16">
        <v>601</v>
      </c>
      <c r="F32" s="15">
        <v>167.89622296173042</v>
      </c>
    </row>
    <row r="33" spans="1:6" ht="12.75">
      <c r="A33" s="22">
        <v>39683</v>
      </c>
      <c r="B33" s="15">
        <v>7947563.6899999995</v>
      </c>
      <c r="C33" s="15">
        <f t="shared" si="0"/>
        <v>7305001.8</v>
      </c>
      <c r="D33" s="15">
        <v>642561.89</v>
      </c>
      <c r="E33" s="16">
        <v>601</v>
      </c>
      <c r="F33" s="15">
        <v>152.7363655811742</v>
      </c>
    </row>
    <row r="34" spans="1:6" ht="12.75">
      <c r="A34" s="22">
        <v>39690</v>
      </c>
      <c r="B34" s="15">
        <v>8251943.369999999</v>
      </c>
      <c r="C34" s="15">
        <f t="shared" si="0"/>
        <v>7560092.819999999</v>
      </c>
      <c r="D34" s="15">
        <v>691850.55</v>
      </c>
      <c r="E34" s="16">
        <v>601</v>
      </c>
      <c r="F34" s="15">
        <v>164.45223437128595</v>
      </c>
    </row>
    <row r="35" spans="1:6" ht="12.75">
      <c r="A35" s="22">
        <v>39697</v>
      </c>
      <c r="B35" s="15">
        <v>8462952.49</v>
      </c>
      <c r="C35" s="15">
        <f t="shared" si="0"/>
        <v>7779488.16</v>
      </c>
      <c r="D35" s="15">
        <v>683464.33</v>
      </c>
      <c r="E35" s="16">
        <v>601</v>
      </c>
      <c r="F35" s="15">
        <v>162.45883765153314</v>
      </c>
    </row>
    <row r="36" spans="1:6" ht="12.75">
      <c r="A36" s="22">
        <v>39704</v>
      </c>
      <c r="B36" s="15">
        <v>7423303.490000001</v>
      </c>
      <c r="C36" s="15">
        <f t="shared" si="0"/>
        <v>6755032.970000001</v>
      </c>
      <c r="D36" s="15">
        <v>668270.52</v>
      </c>
      <c r="E36" s="16">
        <v>601</v>
      </c>
      <c r="F36" s="15">
        <v>158.84728309959593</v>
      </c>
    </row>
    <row r="37" spans="1:6" ht="12.75">
      <c r="A37" s="22">
        <v>39711</v>
      </c>
      <c r="B37" s="15">
        <v>6925276.41</v>
      </c>
      <c r="C37" s="15">
        <f t="shared" si="0"/>
        <v>6304072.73</v>
      </c>
      <c r="D37" s="15">
        <v>621203.68</v>
      </c>
      <c r="E37" s="16">
        <v>601</v>
      </c>
      <c r="F37" s="15">
        <v>147.65953886379845</v>
      </c>
    </row>
    <row r="38" spans="1:6" ht="12.75">
      <c r="A38" s="22">
        <v>39718</v>
      </c>
      <c r="B38" s="15">
        <v>7301831.029999999</v>
      </c>
      <c r="C38" s="15">
        <f t="shared" si="0"/>
        <v>6679653.949999999</v>
      </c>
      <c r="D38" s="15">
        <v>622177.08</v>
      </c>
      <c r="E38" s="16">
        <v>601</v>
      </c>
      <c r="F38" s="15">
        <v>147.89091514143095</v>
      </c>
    </row>
    <row r="39" spans="1:6" ht="12.75">
      <c r="A39" s="22">
        <v>39725</v>
      </c>
      <c r="B39" s="15">
        <v>7674854.81</v>
      </c>
      <c r="C39" s="15">
        <f t="shared" si="0"/>
        <v>7005636.26</v>
      </c>
      <c r="D39" s="15">
        <v>669218.55</v>
      </c>
      <c r="E39" s="16">
        <v>601</v>
      </c>
      <c r="F39" s="15">
        <v>159.0726289517471</v>
      </c>
    </row>
    <row r="40" spans="1:6" ht="12.75">
      <c r="A40" s="22">
        <v>39732</v>
      </c>
      <c r="B40" s="15">
        <v>7304317.369999999</v>
      </c>
      <c r="C40" s="15">
        <f t="shared" si="0"/>
        <v>6644582.259999999</v>
      </c>
      <c r="D40" s="15">
        <v>659735.11</v>
      </c>
      <c r="E40" s="16">
        <v>601</v>
      </c>
      <c r="F40" s="15">
        <v>156.81842405514618</v>
      </c>
    </row>
    <row r="41" spans="1:6" ht="12.75">
      <c r="A41" s="22">
        <v>39739</v>
      </c>
      <c r="B41" s="15">
        <v>8309030.739999999</v>
      </c>
      <c r="C41" s="15">
        <f t="shared" si="0"/>
        <v>7594321.27</v>
      </c>
      <c r="D41" s="15">
        <v>714709.47</v>
      </c>
      <c r="E41" s="16">
        <v>601</v>
      </c>
      <c r="F41" s="15">
        <v>169.88577846446398</v>
      </c>
    </row>
    <row r="42" spans="1:6" ht="12.75">
      <c r="A42" s="22">
        <v>39746</v>
      </c>
      <c r="B42" s="15">
        <v>7420418.77</v>
      </c>
      <c r="C42" s="15">
        <f t="shared" si="0"/>
        <v>6787344.569999999</v>
      </c>
      <c r="D42" s="15">
        <v>633074.2</v>
      </c>
      <c r="E42" s="16">
        <v>601</v>
      </c>
      <c r="F42" s="15">
        <v>150.48115046351322</v>
      </c>
    </row>
    <row r="43" spans="1:6" ht="12.75">
      <c r="A43" s="22">
        <v>39753</v>
      </c>
      <c r="B43" s="15">
        <v>7170160.3</v>
      </c>
      <c r="C43" s="15">
        <f t="shared" si="0"/>
        <v>6555668.96</v>
      </c>
      <c r="D43" s="15">
        <v>614491.34</v>
      </c>
      <c r="E43" s="16">
        <v>601</v>
      </c>
      <c r="F43" s="15">
        <v>146.0640218683147</v>
      </c>
    </row>
    <row r="44" spans="1:6" ht="12.75">
      <c r="A44" s="22">
        <v>39760</v>
      </c>
      <c r="B44" s="15">
        <v>8251840.33</v>
      </c>
      <c r="C44" s="15">
        <f t="shared" si="0"/>
        <v>7546821.890000001</v>
      </c>
      <c r="D44" s="15">
        <v>705018.44</v>
      </c>
      <c r="E44" s="16">
        <v>601</v>
      </c>
      <c r="F44" s="15">
        <v>167.58222961730453</v>
      </c>
    </row>
    <row r="45" spans="1:6" ht="12.75">
      <c r="A45" s="22">
        <v>39767</v>
      </c>
      <c r="B45" s="15">
        <v>7770923.069999999</v>
      </c>
      <c r="C45" s="15">
        <f t="shared" si="0"/>
        <v>7110028.18</v>
      </c>
      <c r="D45" s="15">
        <v>660894.89</v>
      </c>
      <c r="E45" s="16">
        <v>601</v>
      </c>
      <c r="F45" s="15">
        <v>157.09410268599953</v>
      </c>
    </row>
    <row r="46" spans="1:6" ht="12.75">
      <c r="A46" s="22">
        <v>39774</v>
      </c>
      <c r="B46" s="15">
        <v>6164867.029999999</v>
      </c>
      <c r="C46" s="15">
        <f t="shared" si="0"/>
        <v>5648872.749999999</v>
      </c>
      <c r="D46" s="15">
        <v>515994.28</v>
      </c>
      <c r="E46" s="16">
        <v>601</v>
      </c>
      <c r="F46" s="15">
        <v>122.65136201568814</v>
      </c>
    </row>
    <row r="47" spans="1:6" ht="12.75">
      <c r="A47" s="22">
        <v>39781</v>
      </c>
      <c r="B47" s="15">
        <v>6885638.74</v>
      </c>
      <c r="C47" s="15">
        <f t="shared" si="0"/>
        <v>6312003.96</v>
      </c>
      <c r="D47" s="15">
        <v>573634.78</v>
      </c>
      <c r="E47" s="16">
        <v>601</v>
      </c>
      <c r="F47" s="15">
        <v>136.35245543142383</v>
      </c>
    </row>
    <row r="48" spans="1:6" ht="12.75">
      <c r="A48" s="22">
        <v>39788</v>
      </c>
      <c r="B48" s="15">
        <v>7087044.19</v>
      </c>
      <c r="C48" s="15">
        <f t="shared" si="0"/>
        <v>6485864</v>
      </c>
      <c r="D48" s="15">
        <v>601180.19</v>
      </c>
      <c r="E48" s="16">
        <v>601</v>
      </c>
      <c r="F48" s="15">
        <v>142.89997385310195</v>
      </c>
    </row>
    <row r="49" spans="1:6" ht="12.75">
      <c r="A49" s="22">
        <v>39795</v>
      </c>
      <c r="B49" s="15">
        <v>6228870.819999999</v>
      </c>
      <c r="C49" s="15">
        <f t="shared" si="0"/>
        <v>5732462.669999999</v>
      </c>
      <c r="D49" s="15">
        <v>496408.15</v>
      </c>
      <c r="E49" s="16">
        <v>603.5714285714286</v>
      </c>
      <c r="F49" s="15">
        <v>117.49305325443787</v>
      </c>
    </row>
    <row r="50" spans="1:6" ht="12.75">
      <c r="A50" s="22">
        <v>39802</v>
      </c>
      <c r="B50" s="15">
        <v>5631293.8100000005</v>
      </c>
      <c r="C50" s="15">
        <f t="shared" si="0"/>
        <v>5168113.790000001</v>
      </c>
      <c r="D50" s="15">
        <v>463180.02</v>
      </c>
      <c r="E50" s="16">
        <v>604</v>
      </c>
      <c r="F50" s="15">
        <v>109.5506196783349</v>
      </c>
    </row>
    <row r="51" spans="1:6" ht="12.75">
      <c r="A51" s="22">
        <v>39809</v>
      </c>
      <c r="B51" s="15">
        <v>5782287.38</v>
      </c>
      <c r="C51" s="15">
        <f t="shared" si="0"/>
        <v>5271830.91</v>
      </c>
      <c r="D51" s="15">
        <v>510456.47</v>
      </c>
      <c r="E51" s="16">
        <v>604</v>
      </c>
      <c r="F51" s="15">
        <v>120.73237228003782</v>
      </c>
    </row>
    <row r="52" spans="1:6" ht="12.75">
      <c r="A52" s="22">
        <v>39816</v>
      </c>
      <c r="B52" s="15">
        <v>8153051.599999999</v>
      </c>
      <c r="C52" s="15">
        <f t="shared" si="0"/>
        <v>7451364.6499999985</v>
      </c>
      <c r="D52" s="15">
        <v>701686.95</v>
      </c>
      <c r="E52" s="16">
        <v>604</v>
      </c>
      <c r="F52" s="15">
        <v>165.9619087038789</v>
      </c>
    </row>
    <row r="53" spans="1:6" ht="12.75">
      <c r="A53" s="22">
        <v>39823</v>
      </c>
      <c r="B53" s="15">
        <v>5906072.649999999</v>
      </c>
      <c r="C53" s="15">
        <f t="shared" si="0"/>
        <v>5416045.569999999</v>
      </c>
      <c r="D53" s="15">
        <v>490027.08</v>
      </c>
      <c r="E53" s="16">
        <v>604</v>
      </c>
      <c r="F53" s="15">
        <v>115.90044465468307</v>
      </c>
    </row>
    <row r="54" spans="1:6" ht="12.75">
      <c r="A54" s="22">
        <v>39830</v>
      </c>
      <c r="B54" s="15">
        <v>5504800.050000001</v>
      </c>
      <c r="C54" s="15">
        <f t="shared" si="0"/>
        <v>5049304.580000001</v>
      </c>
      <c r="D54" s="15">
        <v>455495.47</v>
      </c>
      <c r="E54" s="16">
        <v>604</v>
      </c>
      <c r="F54" s="15">
        <v>107.73308183538316</v>
      </c>
    </row>
    <row r="55" spans="1:6" ht="12.75">
      <c r="A55" s="22">
        <v>39837</v>
      </c>
      <c r="B55" s="15">
        <v>6960924.4799999995</v>
      </c>
      <c r="C55" s="15">
        <f t="shared" si="0"/>
        <v>6347384.4399999995</v>
      </c>
      <c r="D55" s="15">
        <v>613540.04</v>
      </c>
      <c r="E55" s="16">
        <v>604</v>
      </c>
      <c r="F55" s="15">
        <v>145.11353831598862</v>
      </c>
    </row>
    <row r="56" spans="1:6" ht="12.75">
      <c r="A56" s="22">
        <v>39844</v>
      </c>
      <c r="B56" s="15">
        <v>6643501.22</v>
      </c>
      <c r="C56" s="15">
        <f t="shared" si="0"/>
        <v>6051534.449999999</v>
      </c>
      <c r="D56" s="15">
        <v>591966.77</v>
      </c>
      <c r="E56" s="16">
        <v>604</v>
      </c>
      <c r="F56" s="15">
        <v>140.01106196783348</v>
      </c>
    </row>
    <row r="57" spans="1:6" ht="12.75">
      <c r="A57" s="22">
        <v>39851</v>
      </c>
      <c r="B57" s="15">
        <v>7829433.680000001</v>
      </c>
      <c r="C57" s="15">
        <f t="shared" si="0"/>
        <v>7193752.16</v>
      </c>
      <c r="D57" s="15">
        <v>635681.52</v>
      </c>
      <c r="E57" s="16">
        <v>604</v>
      </c>
      <c r="F57" s="15">
        <v>150.35040681173132</v>
      </c>
    </row>
    <row r="58" spans="1:6" ht="12.75">
      <c r="A58" s="22">
        <v>39858</v>
      </c>
      <c r="B58" s="15">
        <v>7917936.18</v>
      </c>
      <c r="C58" s="15">
        <f t="shared" si="0"/>
        <v>7216855.63</v>
      </c>
      <c r="D58" s="15">
        <v>701080.55</v>
      </c>
      <c r="E58" s="16">
        <v>604</v>
      </c>
      <c r="F58" s="15">
        <v>165.81848391674552</v>
      </c>
    </row>
    <row r="59" spans="1:6" ht="12.75">
      <c r="A59" s="22">
        <v>39865</v>
      </c>
      <c r="B59" s="15">
        <v>7975253.75</v>
      </c>
      <c r="C59" s="15">
        <f t="shared" si="0"/>
        <v>7301497.95</v>
      </c>
      <c r="D59" s="15">
        <v>673755.8</v>
      </c>
      <c r="E59" s="16">
        <v>604</v>
      </c>
      <c r="F59" s="15">
        <v>159.35567644276256</v>
      </c>
    </row>
    <row r="60" spans="1:6" ht="12.75">
      <c r="A60" s="22">
        <v>39872</v>
      </c>
      <c r="B60" s="15">
        <v>8502059.559999999</v>
      </c>
      <c r="C60" s="15">
        <f t="shared" si="0"/>
        <v>7802960.819999998</v>
      </c>
      <c r="D60" s="15">
        <v>699098.74</v>
      </c>
      <c r="E60" s="16">
        <v>604</v>
      </c>
      <c r="F60" s="15">
        <v>165.34974929044466</v>
      </c>
    </row>
    <row r="61" spans="1:6" ht="12.75">
      <c r="A61" s="22">
        <v>39879</v>
      </c>
      <c r="B61" s="15">
        <v>8768929.540000001</v>
      </c>
      <c r="C61" s="15">
        <f t="shared" si="0"/>
        <v>8065250.170000001</v>
      </c>
      <c r="D61" s="15">
        <v>703679.37</v>
      </c>
      <c r="E61" s="16">
        <v>604</v>
      </c>
      <c r="F61" s="15">
        <v>166.4331527909177</v>
      </c>
    </row>
    <row r="62" spans="1:6" ht="12.75">
      <c r="A62" s="22">
        <v>39886</v>
      </c>
      <c r="B62" s="15">
        <v>8354098.27</v>
      </c>
      <c r="C62" s="15">
        <f t="shared" si="0"/>
        <v>7641888.43</v>
      </c>
      <c r="D62" s="15">
        <v>712209.84</v>
      </c>
      <c r="E62" s="16">
        <v>604</v>
      </c>
      <c r="F62" s="15">
        <v>168.4507663197729</v>
      </c>
    </row>
    <row r="63" spans="1:6" ht="12.75">
      <c r="A63" s="22">
        <v>39893</v>
      </c>
      <c r="B63" s="15">
        <v>9009784.63</v>
      </c>
      <c r="C63" s="15">
        <f t="shared" si="0"/>
        <v>8271251.57</v>
      </c>
      <c r="D63" s="15">
        <v>738533.06</v>
      </c>
      <c r="E63" s="16">
        <v>604</v>
      </c>
      <c r="F63" s="15">
        <v>174.67669347209082</v>
      </c>
    </row>
    <row r="64" spans="1:6" ht="12.75">
      <c r="A64" s="22">
        <v>39900</v>
      </c>
      <c r="B64" s="15">
        <v>9366140.38</v>
      </c>
      <c r="C64" s="15">
        <f t="shared" si="0"/>
        <v>8574384.190000001</v>
      </c>
      <c r="D64" s="15">
        <v>791756.19</v>
      </c>
      <c r="E64" s="16">
        <v>604</v>
      </c>
      <c r="F64" s="15">
        <v>187.26494560075685</v>
      </c>
    </row>
    <row r="65" ht="12.75">
      <c r="A65" s="22"/>
    </row>
    <row r="66" spans="1:6" ht="13.5" thickBot="1">
      <c r="A66" s="3" t="s">
        <v>12</v>
      </c>
      <c r="B66" s="17">
        <f>SUM(B13:B64)</f>
        <v>392371275.8610001</v>
      </c>
      <c r="C66" s="17">
        <f>SUM(C13:C64)</f>
        <v>358811186.5809999</v>
      </c>
      <c r="D66" s="17">
        <f>SUM(D13:D64)</f>
        <v>33560089.279999994</v>
      </c>
      <c r="E66" s="24">
        <f>SUM(E13:E65)/COUNT(E13:E65)</f>
        <v>598.75</v>
      </c>
      <c r="F66" s="17">
        <v>154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20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39179</v>
      </c>
      <c r="B13" s="15">
        <v>6487565.06</v>
      </c>
      <c r="C13" s="15">
        <f>+B13-D13</f>
        <v>5953836.43</v>
      </c>
      <c r="D13" s="15">
        <v>533728.63</v>
      </c>
      <c r="E13" s="16">
        <v>591</v>
      </c>
      <c r="F13" s="15">
        <v>129.01344694222868</v>
      </c>
    </row>
    <row r="14" spans="1:6" ht="12.75">
      <c r="A14" s="22">
        <v>39186</v>
      </c>
      <c r="B14" s="15">
        <v>7412475.779999999</v>
      </c>
      <c r="C14" s="15">
        <f aca="true" t="shared" si="0" ref="C14:C64">+B14-D14</f>
        <v>6786407.709999999</v>
      </c>
      <c r="D14" s="15">
        <v>626068.07</v>
      </c>
      <c r="E14" s="16">
        <v>591</v>
      </c>
      <c r="F14" s="15">
        <v>151.3338336959149</v>
      </c>
    </row>
    <row r="15" spans="1:6" ht="12.75">
      <c r="A15" s="22">
        <v>39193</v>
      </c>
      <c r="B15" s="15">
        <v>5830019.950000001</v>
      </c>
      <c r="C15" s="15">
        <f t="shared" si="0"/>
        <v>5318777.870000001</v>
      </c>
      <c r="D15" s="15">
        <v>511242.08</v>
      </c>
      <c r="E15" s="16">
        <v>591</v>
      </c>
      <c r="F15" s="15">
        <v>123.5779743775683</v>
      </c>
    </row>
    <row r="16" spans="1:6" ht="12.75">
      <c r="A16" s="22">
        <v>39200</v>
      </c>
      <c r="B16" s="15">
        <v>6368151.76</v>
      </c>
      <c r="C16" s="15">
        <f t="shared" si="0"/>
        <v>5804339.43</v>
      </c>
      <c r="D16" s="15">
        <v>563812.33</v>
      </c>
      <c r="E16" s="16">
        <v>591</v>
      </c>
      <c r="F16" s="15">
        <v>136.28531061155425</v>
      </c>
    </row>
    <row r="17" spans="1:6" ht="12.75">
      <c r="A17" s="22">
        <v>39207</v>
      </c>
      <c r="B17" s="15">
        <v>5945096.15</v>
      </c>
      <c r="C17" s="15">
        <f t="shared" si="0"/>
        <v>5422502.75</v>
      </c>
      <c r="D17" s="15">
        <v>522593.4</v>
      </c>
      <c r="E17" s="16">
        <v>591</v>
      </c>
      <c r="F17" s="15">
        <v>126.32182741116752</v>
      </c>
    </row>
    <row r="18" spans="1:6" ht="12.75">
      <c r="A18" s="22">
        <v>39214</v>
      </c>
      <c r="B18" s="15">
        <v>5970607.68</v>
      </c>
      <c r="C18" s="15">
        <f t="shared" si="0"/>
        <v>5467728.59</v>
      </c>
      <c r="D18" s="15">
        <v>502879.09</v>
      </c>
      <c r="E18" s="16">
        <v>591</v>
      </c>
      <c r="F18" s="15">
        <v>121.55646362098139</v>
      </c>
    </row>
    <row r="19" spans="1:6" ht="12.75">
      <c r="A19" s="22">
        <v>39221</v>
      </c>
      <c r="B19" s="15">
        <v>7013769.45</v>
      </c>
      <c r="C19" s="15">
        <f t="shared" si="0"/>
        <v>6433594.470000001</v>
      </c>
      <c r="D19" s="15">
        <v>580174.98</v>
      </c>
      <c r="E19" s="16">
        <v>591</v>
      </c>
      <c r="F19" s="15">
        <v>140.2405076142132</v>
      </c>
    </row>
    <row r="20" spans="1:6" ht="12.75">
      <c r="A20" s="22">
        <v>39228</v>
      </c>
      <c r="B20" s="15">
        <v>6017594.58</v>
      </c>
      <c r="C20" s="15">
        <f t="shared" si="0"/>
        <v>5531252.39</v>
      </c>
      <c r="D20" s="15">
        <v>486342.19</v>
      </c>
      <c r="E20" s="16">
        <v>591</v>
      </c>
      <c r="F20" s="15">
        <v>117.55914672467972</v>
      </c>
    </row>
    <row r="21" spans="1:6" ht="12.75">
      <c r="A21" s="22">
        <v>39235</v>
      </c>
      <c r="B21" s="15">
        <v>6677930.8900000015</v>
      </c>
      <c r="C21" s="15">
        <f t="shared" si="0"/>
        <v>6166717.930000002</v>
      </c>
      <c r="D21" s="15">
        <v>511212.96</v>
      </c>
      <c r="E21" s="16">
        <v>591</v>
      </c>
      <c r="F21" s="15">
        <v>123.57093546047861</v>
      </c>
    </row>
    <row r="22" spans="1:6" ht="12.75">
      <c r="A22" s="22">
        <v>39242</v>
      </c>
      <c r="B22" s="15">
        <v>6480599.64</v>
      </c>
      <c r="C22" s="15">
        <f t="shared" si="0"/>
        <v>5947392.239999999</v>
      </c>
      <c r="D22" s="15">
        <v>533207.4</v>
      </c>
      <c r="E22" s="16">
        <v>591</v>
      </c>
      <c r="F22" s="15">
        <v>128.8874546773024</v>
      </c>
    </row>
    <row r="23" spans="1:6" ht="12.75">
      <c r="A23" s="22">
        <v>39249</v>
      </c>
      <c r="B23" s="15">
        <v>6247157.170000001</v>
      </c>
      <c r="C23" s="15">
        <f t="shared" si="0"/>
        <v>5730727.390000001</v>
      </c>
      <c r="D23" s="15">
        <v>516429.78</v>
      </c>
      <c r="E23" s="16">
        <v>591</v>
      </c>
      <c r="F23" s="15">
        <v>124.83195068890501</v>
      </c>
    </row>
    <row r="24" spans="1:6" ht="12.75">
      <c r="A24" s="22">
        <v>39256</v>
      </c>
      <c r="B24" s="15">
        <v>6782901.03</v>
      </c>
      <c r="C24" s="15">
        <f t="shared" si="0"/>
        <v>6217850.32</v>
      </c>
      <c r="D24" s="15">
        <v>565050.71</v>
      </c>
      <c r="E24" s="16">
        <v>591</v>
      </c>
      <c r="F24" s="15">
        <v>136.58465313028765</v>
      </c>
    </row>
    <row r="25" spans="1:6" ht="12.75">
      <c r="A25" s="22">
        <v>39263</v>
      </c>
      <c r="B25" s="15">
        <v>6970649.23</v>
      </c>
      <c r="C25" s="15">
        <f t="shared" si="0"/>
        <v>6420285.36</v>
      </c>
      <c r="D25" s="15">
        <v>550363.87</v>
      </c>
      <c r="E25" s="16">
        <v>591</v>
      </c>
      <c r="F25" s="15">
        <v>133.03453468697123</v>
      </c>
    </row>
    <row r="26" spans="1:6" ht="12.75">
      <c r="A26" s="22">
        <v>39270</v>
      </c>
      <c r="B26" s="15">
        <v>9277473.78</v>
      </c>
      <c r="C26" s="15">
        <f t="shared" si="0"/>
        <v>8480065.62</v>
      </c>
      <c r="D26" s="15">
        <v>797408.16</v>
      </c>
      <c r="E26" s="16">
        <v>591</v>
      </c>
      <c r="F26" s="15">
        <v>192.750340826686</v>
      </c>
    </row>
    <row r="27" spans="1:6" ht="12.75">
      <c r="A27" s="22">
        <v>39277</v>
      </c>
      <c r="B27" s="15">
        <v>7069187.18</v>
      </c>
      <c r="C27" s="15">
        <f t="shared" si="0"/>
        <v>6447946.85</v>
      </c>
      <c r="D27" s="15">
        <v>621240.33</v>
      </c>
      <c r="E27" s="16">
        <v>591</v>
      </c>
      <c r="F27" s="15">
        <v>150.1668672951414</v>
      </c>
    </row>
    <row r="28" spans="1:6" ht="12.75">
      <c r="A28" s="22">
        <v>39284</v>
      </c>
      <c r="B28" s="15">
        <v>7293392.470000001</v>
      </c>
      <c r="C28" s="15">
        <f t="shared" si="0"/>
        <v>6675910.57</v>
      </c>
      <c r="D28" s="15">
        <v>617481.9</v>
      </c>
      <c r="E28" s="16">
        <v>591</v>
      </c>
      <c r="F28" s="15">
        <v>149.25837563451776</v>
      </c>
    </row>
    <row r="29" spans="1:6" ht="12.75">
      <c r="A29" s="22">
        <v>39291</v>
      </c>
      <c r="B29" s="15">
        <v>7067672.9799999995</v>
      </c>
      <c r="C29" s="15">
        <f t="shared" si="0"/>
        <v>6461898.069999999</v>
      </c>
      <c r="D29" s="15">
        <v>605774.91</v>
      </c>
      <c r="E29" s="16">
        <v>591</v>
      </c>
      <c r="F29" s="15">
        <v>146.4285496736766</v>
      </c>
    </row>
    <row r="30" spans="1:6" ht="12.75">
      <c r="A30" s="22">
        <v>39298</v>
      </c>
      <c r="B30" s="15">
        <v>7577177.21</v>
      </c>
      <c r="C30" s="15">
        <f t="shared" si="0"/>
        <v>6949231.6899999995</v>
      </c>
      <c r="D30" s="15">
        <v>627945.52</v>
      </c>
      <c r="E30" s="16">
        <v>591</v>
      </c>
      <c r="F30" s="15">
        <v>151.7876528885666</v>
      </c>
    </row>
    <row r="31" spans="1:6" ht="12.75">
      <c r="A31" s="22">
        <v>39305</v>
      </c>
      <c r="B31" s="15">
        <v>7778578.89</v>
      </c>
      <c r="C31" s="15">
        <f t="shared" si="0"/>
        <v>7107399.43</v>
      </c>
      <c r="D31" s="15">
        <v>671179.46</v>
      </c>
      <c r="E31" s="16">
        <v>591</v>
      </c>
      <c r="F31" s="15">
        <v>162.23820642978004</v>
      </c>
    </row>
    <row r="32" spans="1:6" ht="12.75">
      <c r="A32" s="22">
        <v>39312</v>
      </c>
      <c r="B32" s="15">
        <v>8327503.4</v>
      </c>
      <c r="C32" s="15">
        <f t="shared" si="0"/>
        <v>7635877.69</v>
      </c>
      <c r="D32" s="15">
        <v>691625.71</v>
      </c>
      <c r="E32" s="16">
        <v>591</v>
      </c>
      <c r="F32" s="15">
        <v>167.1804955281605</v>
      </c>
    </row>
    <row r="33" spans="1:6" ht="12.75">
      <c r="A33" s="22">
        <v>39319</v>
      </c>
      <c r="B33" s="15">
        <v>7788783.050000001</v>
      </c>
      <c r="C33" s="15">
        <f t="shared" si="0"/>
        <v>7114305.860000001</v>
      </c>
      <c r="D33" s="15">
        <v>674477.19</v>
      </c>
      <c r="E33" s="16">
        <v>591</v>
      </c>
      <c r="F33" s="15">
        <v>163.03533720087017</v>
      </c>
    </row>
    <row r="34" spans="1:6" ht="12.75">
      <c r="A34" s="22">
        <v>39326</v>
      </c>
      <c r="B34" s="15">
        <v>8044092.71</v>
      </c>
      <c r="C34" s="15">
        <f t="shared" si="0"/>
        <v>7358312.58</v>
      </c>
      <c r="D34" s="15">
        <v>685780.13</v>
      </c>
      <c r="E34" s="16">
        <v>591</v>
      </c>
      <c r="F34" s="15">
        <v>165.76749576988155</v>
      </c>
    </row>
    <row r="35" spans="1:6" ht="12.75">
      <c r="A35" s="22">
        <v>39333</v>
      </c>
      <c r="B35" s="15">
        <v>8503785</v>
      </c>
      <c r="C35" s="15">
        <f t="shared" si="0"/>
        <v>7819739.24</v>
      </c>
      <c r="D35" s="15">
        <v>684045.76</v>
      </c>
      <c r="E35" s="16">
        <v>591</v>
      </c>
      <c r="F35" s="15">
        <v>165.34826202562243</v>
      </c>
    </row>
    <row r="36" spans="1:6" ht="12.75">
      <c r="A36" s="22">
        <v>39340</v>
      </c>
      <c r="B36" s="15">
        <v>7374674.26</v>
      </c>
      <c r="C36" s="15">
        <f t="shared" si="0"/>
        <v>6744902.43</v>
      </c>
      <c r="D36" s="15">
        <v>629771.83</v>
      </c>
      <c r="E36" s="16">
        <v>591</v>
      </c>
      <c r="F36" s="15">
        <v>152.22911046652163</v>
      </c>
    </row>
    <row r="37" spans="1:6" ht="12.75">
      <c r="A37" s="22">
        <v>39347</v>
      </c>
      <c r="B37" s="15">
        <v>6856002.05</v>
      </c>
      <c r="C37" s="15">
        <f t="shared" si="0"/>
        <v>6246286.17</v>
      </c>
      <c r="D37" s="15">
        <v>609715.88</v>
      </c>
      <c r="E37" s="16">
        <v>591</v>
      </c>
      <c r="F37" s="15">
        <v>147.38116509547982</v>
      </c>
    </row>
    <row r="38" spans="1:6" ht="12.75">
      <c r="A38" s="22">
        <v>39354</v>
      </c>
      <c r="B38" s="15">
        <v>7011792.4399999995</v>
      </c>
      <c r="C38" s="15">
        <f t="shared" si="0"/>
        <v>6432252.199999999</v>
      </c>
      <c r="D38" s="15">
        <v>579540.24</v>
      </c>
      <c r="E38" s="16">
        <v>591</v>
      </c>
      <c r="F38" s="15">
        <v>140.08707759245831</v>
      </c>
    </row>
    <row r="39" spans="1:6" ht="12.75">
      <c r="A39" s="22">
        <v>39361</v>
      </c>
      <c r="B39" s="15">
        <v>6748051.05</v>
      </c>
      <c r="C39" s="15">
        <f t="shared" si="0"/>
        <v>6222501.47</v>
      </c>
      <c r="D39" s="15">
        <v>525549.58</v>
      </c>
      <c r="E39" s="16">
        <v>591</v>
      </c>
      <c r="F39" s="15">
        <v>127.03639835629683</v>
      </c>
    </row>
    <row r="40" spans="1:6" ht="12.75">
      <c r="A40" s="22">
        <v>39368</v>
      </c>
      <c r="B40" s="15">
        <v>6966222.109999999</v>
      </c>
      <c r="C40" s="15">
        <f t="shared" si="0"/>
        <v>6364561.72</v>
      </c>
      <c r="D40" s="15">
        <v>601660.39</v>
      </c>
      <c r="E40" s="16">
        <v>591</v>
      </c>
      <c r="F40" s="15">
        <v>145.43398356296834</v>
      </c>
    </row>
    <row r="41" spans="1:6" ht="12.75">
      <c r="A41" s="22">
        <v>39375</v>
      </c>
      <c r="B41" s="15">
        <v>7259805.0600000005</v>
      </c>
      <c r="C41" s="15">
        <f t="shared" si="0"/>
        <v>6651533.07</v>
      </c>
      <c r="D41" s="15">
        <v>608271.99</v>
      </c>
      <c r="E41" s="16">
        <v>591</v>
      </c>
      <c r="F41" s="15">
        <v>147.03214648295867</v>
      </c>
    </row>
    <row r="42" spans="1:6" ht="12.75">
      <c r="A42" s="22">
        <v>39382</v>
      </c>
      <c r="B42" s="15">
        <v>7059173.81</v>
      </c>
      <c r="C42" s="15">
        <f t="shared" si="0"/>
        <v>6487417.7299999995</v>
      </c>
      <c r="D42" s="15">
        <v>571756.08</v>
      </c>
      <c r="E42" s="16">
        <v>591</v>
      </c>
      <c r="F42" s="15">
        <v>138.20548223350252</v>
      </c>
    </row>
    <row r="43" spans="1:6" ht="12.75">
      <c r="A43" s="22">
        <v>39389</v>
      </c>
      <c r="B43" s="15">
        <v>6493100.279999999</v>
      </c>
      <c r="C43" s="15">
        <f t="shared" si="0"/>
        <v>5944546.649999999</v>
      </c>
      <c r="D43" s="15">
        <v>548553.63</v>
      </c>
      <c r="E43" s="16">
        <v>591</v>
      </c>
      <c r="F43" s="15">
        <v>132.59696156635243</v>
      </c>
    </row>
    <row r="44" spans="1:6" ht="12.75">
      <c r="A44" s="22">
        <v>39396</v>
      </c>
      <c r="B44" s="15">
        <v>6380018.869999999</v>
      </c>
      <c r="C44" s="15">
        <f t="shared" si="0"/>
        <v>5813687.219999999</v>
      </c>
      <c r="D44" s="15">
        <v>566331.65</v>
      </c>
      <c r="E44" s="16">
        <v>591</v>
      </c>
      <c r="F44" s="15">
        <v>136.8942832970752</v>
      </c>
    </row>
    <row r="45" spans="1:6" ht="12.75">
      <c r="A45" s="22">
        <v>39403</v>
      </c>
      <c r="B45" s="15">
        <v>6172801.68</v>
      </c>
      <c r="C45" s="15">
        <f t="shared" si="0"/>
        <v>5625265.779999999</v>
      </c>
      <c r="D45" s="15">
        <v>547535.9</v>
      </c>
      <c r="E45" s="16">
        <v>591</v>
      </c>
      <c r="F45" s="15">
        <v>132.35095479816292</v>
      </c>
    </row>
    <row r="46" spans="1:6" ht="12.75">
      <c r="A46" s="22">
        <v>39410</v>
      </c>
      <c r="B46" s="15">
        <v>5526230.78</v>
      </c>
      <c r="C46" s="15">
        <f t="shared" si="0"/>
        <v>5031471.83</v>
      </c>
      <c r="D46" s="15">
        <v>494758.95</v>
      </c>
      <c r="E46" s="16">
        <v>591</v>
      </c>
      <c r="F46" s="15">
        <v>119.59365482233503</v>
      </c>
    </row>
    <row r="47" spans="1:6" ht="12.75">
      <c r="A47" s="22">
        <v>39417</v>
      </c>
      <c r="B47" s="15">
        <v>5408162.8</v>
      </c>
      <c r="C47" s="15">
        <f t="shared" si="0"/>
        <v>4945838.22</v>
      </c>
      <c r="D47" s="15">
        <v>462324.58</v>
      </c>
      <c r="E47" s="16">
        <v>591</v>
      </c>
      <c r="F47" s="15">
        <v>111.7535847232294</v>
      </c>
    </row>
    <row r="48" spans="1:6" ht="12.75">
      <c r="A48" s="22">
        <v>39424</v>
      </c>
      <c r="B48" s="15">
        <v>4698265.26</v>
      </c>
      <c r="C48" s="15">
        <f t="shared" si="0"/>
        <v>4298601</v>
      </c>
      <c r="D48" s="15">
        <v>399664.26</v>
      </c>
      <c r="E48" s="16">
        <v>591</v>
      </c>
      <c r="F48" s="15">
        <v>96.60726613488035</v>
      </c>
    </row>
    <row r="49" spans="1:6" ht="12.75">
      <c r="A49" s="22">
        <v>39431</v>
      </c>
      <c r="B49" s="15">
        <v>4619686.18</v>
      </c>
      <c r="C49" s="15">
        <f t="shared" si="0"/>
        <v>4220575.9799999995</v>
      </c>
      <c r="D49" s="15">
        <v>399110.2</v>
      </c>
      <c r="E49" s="16">
        <v>591.8571428571429</v>
      </c>
      <c r="F49" s="15">
        <v>96.33362297851798</v>
      </c>
    </row>
    <row r="50" spans="1:6" ht="12.75">
      <c r="A50" s="22">
        <v>39438</v>
      </c>
      <c r="B50" s="15">
        <v>4950754.58</v>
      </c>
      <c r="C50" s="15">
        <f t="shared" si="0"/>
        <v>4520591.92</v>
      </c>
      <c r="D50" s="15">
        <v>430162.66</v>
      </c>
      <c r="E50" s="16">
        <v>592</v>
      </c>
      <c r="F50" s="15">
        <v>103.80373069498069</v>
      </c>
    </row>
    <row r="51" spans="1:6" ht="12.75">
      <c r="A51" s="22">
        <v>39445</v>
      </c>
      <c r="B51" s="15">
        <v>5578853.2299999995</v>
      </c>
      <c r="C51" s="15">
        <f t="shared" si="0"/>
        <v>5077981.63</v>
      </c>
      <c r="D51" s="15">
        <v>500871.6</v>
      </c>
      <c r="E51" s="16">
        <v>592</v>
      </c>
      <c r="F51" s="15">
        <v>120.86669884169883</v>
      </c>
    </row>
    <row r="52" spans="1:6" ht="12.75">
      <c r="A52" s="22">
        <v>39452</v>
      </c>
      <c r="B52" s="15">
        <v>6800329.669999999</v>
      </c>
      <c r="C52" s="15">
        <f t="shared" si="0"/>
        <v>6224087.959999999</v>
      </c>
      <c r="D52" s="15">
        <v>576241.71</v>
      </c>
      <c r="E52" s="16">
        <v>592</v>
      </c>
      <c r="F52" s="15">
        <v>139.05446669884168</v>
      </c>
    </row>
    <row r="53" spans="1:6" ht="12.75">
      <c r="A53" s="22">
        <v>39459</v>
      </c>
      <c r="B53" s="15">
        <v>6016341.96</v>
      </c>
      <c r="C53" s="15">
        <f t="shared" si="0"/>
        <v>5477785.67</v>
      </c>
      <c r="D53" s="15">
        <v>538556.29</v>
      </c>
      <c r="E53" s="16">
        <v>592</v>
      </c>
      <c r="F53" s="15">
        <v>129.9604946911197</v>
      </c>
    </row>
    <row r="54" spans="1:6" ht="12.75">
      <c r="A54" s="22">
        <v>39466</v>
      </c>
      <c r="B54" s="15">
        <v>6148427.109999999</v>
      </c>
      <c r="C54" s="15">
        <f t="shared" si="0"/>
        <v>5634163.819999999</v>
      </c>
      <c r="D54" s="15">
        <v>514263.29</v>
      </c>
      <c r="E54" s="16">
        <v>592</v>
      </c>
      <c r="F54" s="15">
        <v>124.09828426640927</v>
      </c>
    </row>
    <row r="55" spans="1:6" ht="12.75">
      <c r="A55" s="22">
        <v>39473</v>
      </c>
      <c r="B55" s="15">
        <v>5667562.65</v>
      </c>
      <c r="C55" s="15">
        <f t="shared" si="0"/>
        <v>5157910.640000001</v>
      </c>
      <c r="D55" s="15">
        <v>509652.01</v>
      </c>
      <c r="E55" s="16">
        <v>592</v>
      </c>
      <c r="F55" s="15">
        <v>122.98552364864865</v>
      </c>
    </row>
    <row r="56" spans="1:6" ht="12.75">
      <c r="A56" s="22">
        <v>39480</v>
      </c>
      <c r="B56" s="15">
        <v>5160108.38</v>
      </c>
      <c r="C56" s="15">
        <f t="shared" si="0"/>
        <v>4738282.81</v>
      </c>
      <c r="D56" s="15">
        <v>421825.57</v>
      </c>
      <c r="E56" s="16">
        <v>592</v>
      </c>
      <c r="F56" s="15">
        <v>101.79188465250965</v>
      </c>
    </row>
    <row r="57" spans="1:6" ht="12.75">
      <c r="A57" s="22">
        <v>39487</v>
      </c>
      <c r="B57" s="15">
        <v>5959522.7</v>
      </c>
      <c r="C57" s="15">
        <f t="shared" si="0"/>
        <v>5448873.96</v>
      </c>
      <c r="D57" s="15">
        <v>510648.74</v>
      </c>
      <c r="E57" s="16">
        <v>592</v>
      </c>
      <c r="F57" s="15">
        <v>123.2260472972973</v>
      </c>
    </row>
    <row r="58" spans="1:6" ht="12.75">
      <c r="A58" s="22">
        <v>39494</v>
      </c>
      <c r="B58" s="15">
        <v>6046595.55</v>
      </c>
      <c r="C58" s="15">
        <f t="shared" si="0"/>
        <v>5544522.57</v>
      </c>
      <c r="D58" s="15">
        <v>502072.98</v>
      </c>
      <c r="E58" s="16">
        <v>592</v>
      </c>
      <c r="F58" s="15">
        <v>121.15660714285714</v>
      </c>
    </row>
    <row r="59" spans="1:6" ht="12.75">
      <c r="A59" s="22">
        <v>39501</v>
      </c>
      <c r="B59" s="15">
        <v>6971826.149999999</v>
      </c>
      <c r="C59" s="15">
        <f t="shared" si="0"/>
        <v>6355675.27</v>
      </c>
      <c r="D59" s="15">
        <v>616150.88</v>
      </c>
      <c r="E59" s="16">
        <v>592</v>
      </c>
      <c r="F59" s="15">
        <v>148.6850579150579</v>
      </c>
    </row>
    <row r="60" spans="1:6" ht="12.75">
      <c r="A60" s="22">
        <v>39508</v>
      </c>
      <c r="B60" s="15">
        <v>6052050.359999999</v>
      </c>
      <c r="C60" s="15">
        <f t="shared" si="0"/>
        <v>5512967.64</v>
      </c>
      <c r="D60" s="15">
        <v>539082.72</v>
      </c>
      <c r="E60" s="16">
        <v>592</v>
      </c>
      <c r="F60" s="15">
        <v>130.08752895752895</v>
      </c>
    </row>
    <row r="61" spans="1:6" ht="12.75">
      <c r="A61" s="22">
        <v>39515</v>
      </c>
      <c r="B61" s="15">
        <v>5352898.89</v>
      </c>
      <c r="C61" s="15">
        <f t="shared" si="0"/>
        <v>4861431.399999999</v>
      </c>
      <c r="D61" s="15">
        <v>491467.49</v>
      </c>
      <c r="E61" s="16">
        <v>592</v>
      </c>
      <c r="F61" s="15">
        <v>118.59736727799228</v>
      </c>
    </row>
    <row r="62" spans="1:6" ht="12.75">
      <c r="A62" s="22">
        <v>39522</v>
      </c>
      <c r="B62" s="15">
        <v>7027764.61</v>
      </c>
      <c r="C62" s="15">
        <f t="shared" si="0"/>
        <v>6402192.08</v>
      </c>
      <c r="D62" s="15">
        <v>625572.53</v>
      </c>
      <c r="E62" s="16">
        <v>592</v>
      </c>
      <c r="F62" s="15">
        <v>150.9586221042471</v>
      </c>
    </row>
    <row r="63" spans="1:6" ht="12.75">
      <c r="A63" s="22">
        <v>39529</v>
      </c>
      <c r="B63" s="15">
        <v>7551032.859999999</v>
      </c>
      <c r="C63" s="15">
        <f t="shared" si="0"/>
        <v>6871900.279999999</v>
      </c>
      <c r="D63" s="15">
        <v>679132.58</v>
      </c>
      <c r="E63" s="16">
        <v>592</v>
      </c>
      <c r="F63" s="15">
        <v>163.88334459459458</v>
      </c>
    </row>
    <row r="64" spans="1:6" ht="12.75">
      <c r="A64" s="22">
        <v>39536</v>
      </c>
      <c r="B64" s="15">
        <v>8024307.300000001</v>
      </c>
      <c r="C64" s="15">
        <f t="shared" si="0"/>
        <v>7327083.670000001</v>
      </c>
      <c r="D64" s="15">
        <v>697223.63</v>
      </c>
      <c r="E64" s="16">
        <v>592</v>
      </c>
      <c r="F64" s="15">
        <v>168.24894546332047</v>
      </c>
    </row>
    <row r="65" ht="12.75">
      <c r="A65" s="22"/>
    </row>
    <row r="66" spans="1:6" ht="13.5" thickBot="1">
      <c r="A66" s="3" t="s">
        <v>12</v>
      </c>
      <c r="B66" s="17">
        <f>SUM(B13:B64)</f>
        <v>344814527.6700001</v>
      </c>
      <c r="C66" s="17">
        <f>SUM(C13:C64)</f>
        <v>315436993.26999986</v>
      </c>
      <c r="D66" s="17">
        <f>SUM(D13:D64)</f>
        <v>29377534.39999999</v>
      </c>
      <c r="E66" s="24">
        <f>SUM(E13:E64)/COUNT(E13:E64)</f>
        <v>591.304945054945</v>
      </c>
      <c r="F66" s="17">
        <f>+D66/SUM(E13:E64)/7</f>
        <v>136.49050758473294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pane ySplit="11" topLeftCell="A58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6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19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27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28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38815</v>
      </c>
      <c r="B13" s="15">
        <v>6066502.93</v>
      </c>
      <c r="C13" s="15">
        <f aca="true" t="shared" si="0" ref="C13:C64">+B13-D13</f>
        <v>5557035.93</v>
      </c>
      <c r="D13" s="15">
        <v>509467</v>
      </c>
      <c r="E13" s="16">
        <v>586</v>
      </c>
      <c r="F13" s="15">
        <v>124.19965870307166</v>
      </c>
    </row>
    <row r="14" spans="1:6" ht="12.75">
      <c r="A14" s="22">
        <v>38822</v>
      </c>
      <c r="B14" s="15">
        <v>5486971.13</v>
      </c>
      <c r="C14" s="15">
        <f t="shared" si="0"/>
        <v>5058539.81</v>
      </c>
      <c r="D14" s="15">
        <v>428431.32</v>
      </c>
      <c r="E14" s="16">
        <v>586</v>
      </c>
      <c r="F14" s="15">
        <v>104.44449536811314</v>
      </c>
    </row>
    <row r="15" spans="1:6" ht="12.75">
      <c r="A15" s="22">
        <v>38829</v>
      </c>
      <c r="B15" s="15">
        <v>5785965.059999999</v>
      </c>
      <c r="C15" s="15">
        <f t="shared" si="0"/>
        <v>5306386.509999999</v>
      </c>
      <c r="D15" s="15">
        <v>479578.55</v>
      </c>
      <c r="E15" s="16">
        <v>586</v>
      </c>
      <c r="F15" s="15">
        <v>116.91334714773281</v>
      </c>
    </row>
    <row r="16" spans="1:6" ht="12.75">
      <c r="A16" s="22">
        <v>38836</v>
      </c>
      <c r="B16" s="15">
        <v>5574996.3100000005</v>
      </c>
      <c r="C16" s="15">
        <f t="shared" si="0"/>
        <v>5120210.16</v>
      </c>
      <c r="D16" s="15">
        <v>454786.15</v>
      </c>
      <c r="E16" s="16">
        <v>586</v>
      </c>
      <c r="F16" s="15">
        <v>110.86936860068258</v>
      </c>
    </row>
    <row r="17" spans="1:6" ht="12.75">
      <c r="A17" s="22">
        <v>38843</v>
      </c>
      <c r="B17" s="15">
        <v>5806216.77</v>
      </c>
      <c r="C17" s="15">
        <f t="shared" si="0"/>
        <v>5378679.43</v>
      </c>
      <c r="D17" s="15">
        <v>427537.34</v>
      </c>
      <c r="E17" s="16">
        <v>586</v>
      </c>
      <c r="F17" s="15">
        <v>104.22655777669429</v>
      </c>
    </row>
    <row r="18" spans="1:6" ht="12.75">
      <c r="A18" s="22">
        <v>38850</v>
      </c>
      <c r="B18" s="15">
        <v>5168875.46</v>
      </c>
      <c r="C18" s="15">
        <f t="shared" si="0"/>
        <v>4735348.2</v>
      </c>
      <c r="D18" s="15">
        <v>433527.26</v>
      </c>
      <c r="E18" s="16">
        <v>586</v>
      </c>
      <c r="F18" s="15">
        <v>105.68680156021453</v>
      </c>
    </row>
    <row r="19" spans="1:6" ht="12.75">
      <c r="A19" s="22">
        <v>38857</v>
      </c>
      <c r="B19" s="15">
        <v>6576351.761000001</v>
      </c>
      <c r="C19" s="15">
        <f t="shared" si="0"/>
        <v>6025079.251000001</v>
      </c>
      <c r="D19" s="15">
        <v>551272.51</v>
      </c>
      <c r="E19" s="16">
        <v>586</v>
      </c>
      <c r="F19" s="15">
        <v>134.3911530960507</v>
      </c>
    </row>
    <row r="20" spans="1:6" ht="12.75">
      <c r="A20" s="22">
        <v>38864</v>
      </c>
      <c r="B20" s="15">
        <v>5654845.1</v>
      </c>
      <c r="C20" s="15">
        <f t="shared" si="0"/>
        <v>5215347.9799999995</v>
      </c>
      <c r="D20" s="15">
        <v>439497.12</v>
      </c>
      <c r="E20" s="16">
        <v>586</v>
      </c>
      <c r="F20" s="15">
        <v>107.14215504631886</v>
      </c>
    </row>
    <row r="21" spans="1:6" ht="12.75">
      <c r="A21" s="22">
        <v>38871</v>
      </c>
      <c r="B21" s="15">
        <v>5803420.080000001</v>
      </c>
      <c r="C21" s="15">
        <f t="shared" si="0"/>
        <v>5331297.440000001</v>
      </c>
      <c r="D21" s="15">
        <v>472122.64</v>
      </c>
      <c r="E21" s="16">
        <v>586</v>
      </c>
      <c r="F21" s="15">
        <v>115.0957191613847</v>
      </c>
    </row>
    <row r="22" spans="1:6" ht="12.75">
      <c r="A22" s="22">
        <v>38878</v>
      </c>
      <c r="B22" s="15">
        <v>5890540.06</v>
      </c>
      <c r="C22" s="15">
        <f t="shared" si="0"/>
        <v>5400871.13</v>
      </c>
      <c r="D22" s="15">
        <v>489668.93</v>
      </c>
      <c r="E22" s="16">
        <v>586</v>
      </c>
      <c r="F22" s="15">
        <v>119.3732155046319</v>
      </c>
    </row>
    <row r="23" spans="1:6" ht="12.75">
      <c r="A23" s="22">
        <v>38885</v>
      </c>
      <c r="B23" s="15">
        <v>5256673.95</v>
      </c>
      <c r="C23" s="15">
        <f t="shared" si="0"/>
        <v>4826620.29</v>
      </c>
      <c r="D23" s="15">
        <v>430053.66</v>
      </c>
      <c r="E23" s="16">
        <v>586</v>
      </c>
      <c r="F23" s="15">
        <v>104.83999512432959</v>
      </c>
    </row>
    <row r="24" spans="1:6" ht="12.75">
      <c r="A24" s="22">
        <v>38892</v>
      </c>
      <c r="B24" s="15">
        <v>5200839.43</v>
      </c>
      <c r="C24" s="15">
        <f t="shared" si="0"/>
        <v>4747093.489999999</v>
      </c>
      <c r="D24" s="15">
        <v>453745.94</v>
      </c>
      <c r="E24" s="16">
        <v>586</v>
      </c>
      <c r="F24" s="15">
        <v>110.61578254509993</v>
      </c>
    </row>
    <row r="25" spans="1:6" ht="12.75">
      <c r="A25" s="22">
        <v>38899</v>
      </c>
      <c r="B25" s="15">
        <v>5416706.04</v>
      </c>
      <c r="C25" s="15">
        <f t="shared" si="0"/>
        <v>4949651.76</v>
      </c>
      <c r="D25" s="15">
        <v>467054.28</v>
      </c>
      <c r="E25" s="16">
        <v>586</v>
      </c>
      <c r="F25" s="15">
        <v>113.86013651877134</v>
      </c>
    </row>
    <row r="26" spans="1:6" ht="12.75">
      <c r="A26" s="22">
        <v>38906</v>
      </c>
      <c r="B26" s="15">
        <v>7277169.410000001</v>
      </c>
      <c r="C26" s="15">
        <f t="shared" si="0"/>
        <v>6651788.8500000015</v>
      </c>
      <c r="D26" s="15">
        <v>625380.56</v>
      </c>
      <c r="E26" s="16">
        <v>586</v>
      </c>
      <c r="F26" s="15">
        <v>152.45747440273038</v>
      </c>
    </row>
    <row r="27" spans="1:6" ht="12.75">
      <c r="A27" s="22">
        <v>38913</v>
      </c>
      <c r="B27" s="15">
        <v>5872023.64</v>
      </c>
      <c r="C27" s="15">
        <f t="shared" si="0"/>
        <v>5403513.149999999</v>
      </c>
      <c r="D27" s="15">
        <v>468510.49</v>
      </c>
      <c r="E27" s="16">
        <v>586</v>
      </c>
      <c r="F27" s="15">
        <v>114.21513651877133</v>
      </c>
    </row>
    <row r="28" spans="1:6" ht="12.75">
      <c r="A28" s="22">
        <v>38920</v>
      </c>
      <c r="B28" s="15">
        <v>6419715.9799999995</v>
      </c>
      <c r="C28" s="15">
        <f t="shared" si="0"/>
        <v>5923860.89</v>
      </c>
      <c r="D28" s="15">
        <v>495855.09</v>
      </c>
      <c r="E28" s="16">
        <v>586</v>
      </c>
      <c r="F28" s="15">
        <v>120.88129936616284</v>
      </c>
    </row>
    <row r="29" spans="1:6" ht="12.75">
      <c r="A29" s="22">
        <v>38927</v>
      </c>
      <c r="B29" s="15">
        <v>5752974.05</v>
      </c>
      <c r="C29" s="15">
        <f t="shared" si="0"/>
        <v>5320573.35</v>
      </c>
      <c r="D29" s="15">
        <v>432400.7</v>
      </c>
      <c r="E29" s="16">
        <v>586</v>
      </c>
      <c r="F29" s="15">
        <v>105.41216479765968</v>
      </c>
    </row>
    <row r="30" spans="1:6" ht="12.75">
      <c r="A30" s="22">
        <v>38934</v>
      </c>
      <c r="B30" s="15">
        <v>7066963.379999999</v>
      </c>
      <c r="C30" s="15">
        <f t="shared" si="0"/>
        <v>6487423.869999999</v>
      </c>
      <c r="D30" s="15">
        <v>579539.51</v>
      </c>
      <c r="E30" s="16">
        <v>586</v>
      </c>
      <c r="F30" s="15">
        <v>141.2821818625061</v>
      </c>
    </row>
    <row r="31" spans="1:6" ht="12.75">
      <c r="A31" s="22">
        <v>38941</v>
      </c>
      <c r="B31" s="15">
        <v>6708531.920000001</v>
      </c>
      <c r="C31" s="15">
        <f t="shared" si="0"/>
        <v>6113858.160000001</v>
      </c>
      <c r="D31" s="15">
        <v>594673.76</v>
      </c>
      <c r="E31" s="16">
        <v>586</v>
      </c>
      <c r="F31" s="15">
        <v>144.971662603608</v>
      </c>
    </row>
    <row r="32" spans="1:6" ht="12.75">
      <c r="A32" s="22">
        <v>38948</v>
      </c>
      <c r="B32" s="15">
        <v>6981343.68</v>
      </c>
      <c r="C32" s="15">
        <f t="shared" si="0"/>
        <v>6371193.109999999</v>
      </c>
      <c r="D32" s="15">
        <v>610150.57</v>
      </c>
      <c r="E32" s="16">
        <v>586</v>
      </c>
      <c r="F32" s="15">
        <v>148.7446538274013</v>
      </c>
    </row>
    <row r="33" spans="1:6" ht="12.75">
      <c r="A33" s="22">
        <v>38955</v>
      </c>
      <c r="B33" s="15">
        <v>6743827.47</v>
      </c>
      <c r="C33" s="15">
        <f t="shared" si="0"/>
        <v>6187050.029999999</v>
      </c>
      <c r="D33" s="15">
        <v>556777.44</v>
      </c>
      <c r="E33" s="16">
        <v>586</v>
      </c>
      <c r="F33" s="15">
        <v>135.73316431009263</v>
      </c>
    </row>
    <row r="34" spans="1:6" ht="12.75">
      <c r="A34" s="22">
        <v>38962</v>
      </c>
      <c r="B34" s="15">
        <v>6500445.960000001</v>
      </c>
      <c r="C34" s="15">
        <f t="shared" si="0"/>
        <v>5982281.530000001</v>
      </c>
      <c r="D34" s="15">
        <v>518164.43</v>
      </c>
      <c r="E34" s="16">
        <v>586</v>
      </c>
      <c r="F34" s="15">
        <v>126.31994880546074</v>
      </c>
    </row>
    <row r="35" spans="1:6" ht="12.75">
      <c r="A35" s="22">
        <v>38969</v>
      </c>
      <c r="B35" s="15">
        <v>6765747.109999999</v>
      </c>
      <c r="C35" s="15">
        <f t="shared" si="0"/>
        <v>6233706.869999999</v>
      </c>
      <c r="D35" s="15">
        <v>532040.24</v>
      </c>
      <c r="E35" s="16">
        <v>586</v>
      </c>
      <c r="F35" s="15">
        <v>129.70264261335933</v>
      </c>
    </row>
    <row r="36" spans="1:6" ht="12.75">
      <c r="A36" s="22">
        <v>38976</v>
      </c>
      <c r="B36" s="15">
        <v>5394574.39</v>
      </c>
      <c r="C36" s="15">
        <f t="shared" si="0"/>
        <v>4936815.91</v>
      </c>
      <c r="D36" s="15">
        <v>457758.48</v>
      </c>
      <c r="E36" s="16">
        <v>588.8571428571429</v>
      </c>
      <c r="F36" s="15">
        <v>111.05251819505094</v>
      </c>
    </row>
    <row r="37" spans="1:6" ht="12.75">
      <c r="A37" s="22">
        <v>38983</v>
      </c>
      <c r="B37" s="15">
        <v>5412154.53</v>
      </c>
      <c r="C37" s="15">
        <f t="shared" si="0"/>
        <v>4980458.95</v>
      </c>
      <c r="D37" s="15">
        <v>431695.58</v>
      </c>
      <c r="E37" s="16">
        <v>591</v>
      </c>
      <c r="F37" s="15">
        <v>104.34991056321005</v>
      </c>
    </row>
    <row r="38" spans="1:6" ht="12.75">
      <c r="A38" s="22">
        <v>38990</v>
      </c>
      <c r="B38" s="15">
        <v>5510592.51</v>
      </c>
      <c r="C38" s="15">
        <f t="shared" si="0"/>
        <v>5035974.79</v>
      </c>
      <c r="D38" s="15">
        <v>474617.72</v>
      </c>
      <c r="E38" s="16">
        <v>591</v>
      </c>
      <c r="F38" s="15">
        <v>114.72509547981629</v>
      </c>
    </row>
    <row r="39" spans="1:6" ht="12.75">
      <c r="A39" s="22">
        <v>38997</v>
      </c>
      <c r="B39" s="15">
        <v>5797706.05</v>
      </c>
      <c r="C39" s="15">
        <f t="shared" si="0"/>
        <v>5336597.13</v>
      </c>
      <c r="D39" s="15">
        <v>461108.92</v>
      </c>
      <c r="E39" s="16">
        <v>591</v>
      </c>
      <c r="F39" s="15">
        <v>111.4597341068407</v>
      </c>
    </row>
    <row r="40" spans="1:6" ht="12.75">
      <c r="A40" s="22">
        <v>39004</v>
      </c>
      <c r="B40" s="15">
        <v>4184428.68</v>
      </c>
      <c r="C40" s="15">
        <f t="shared" si="0"/>
        <v>3824157.7600000002</v>
      </c>
      <c r="D40" s="15">
        <v>360270.92</v>
      </c>
      <c r="E40" s="16">
        <v>591</v>
      </c>
      <c r="F40" s="15">
        <v>87.08506647328981</v>
      </c>
    </row>
    <row r="41" spans="1:6" ht="12.75">
      <c r="A41" s="22">
        <v>39011</v>
      </c>
      <c r="B41" s="15">
        <v>5126454.95</v>
      </c>
      <c r="C41" s="15">
        <f t="shared" si="0"/>
        <v>4710856.600000001</v>
      </c>
      <c r="D41" s="15">
        <v>415598.35</v>
      </c>
      <c r="E41" s="16">
        <v>591</v>
      </c>
      <c r="F41" s="15">
        <v>100.45887116267826</v>
      </c>
    </row>
    <row r="42" spans="1:6" ht="12.75">
      <c r="A42" s="22">
        <v>39018</v>
      </c>
      <c r="B42" s="15">
        <v>4756794.52</v>
      </c>
      <c r="C42" s="15">
        <f t="shared" si="0"/>
        <v>4344164.34</v>
      </c>
      <c r="D42" s="15">
        <v>412630.18</v>
      </c>
      <c r="E42" s="16">
        <v>591</v>
      </c>
      <c r="F42" s="15">
        <v>99.74140198211263</v>
      </c>
    </row>
    <row r="43" spans="1:6" ht="12.75">
      <c r="A43" s="22">
        <v>39025</v>
      </c>
      <c r="B43" s="15">
        <v>5146723.06</v>
      </c>
      <c r="C43" s="15">
        <f t="shared" si="0"/>
        <v>4721132.34</v>
      </c>
      <c r="D43" s="15">
        <v>425590.72</v>
      </c>
      <c r="E43" s="16">
        <v>591</v>
      </c>
      <c r="F43" s="15">
        <v>102.87423737007492</v>
      </c>
    </row>
    <row r="44" spans="1:6" ht="12.75">
      <c r="A44" s="22">
        <v>39032</v>
      </c>
      <c r="B44" s="15">
        <v>5132795.84</v>
      </c>
      <c r="C44" s="15">
        <f t="shared" si="0"/>
        <v>4672827.149999999</v>
      </c>
      <c r="D44" s="15">
        <v>459968.69</v>
      </c>
      <c r="E44" s="16">
        <v>591</v>
      </c>
      <c r="F44" s="15">
        <v>111.18411650954799</v>
      </c>
    </row>
    <row r="45" spans="1:6" ht="12.75">
      <c r="A45" s="22">
        <v>39039</v>
      </c>
      <c r="B45" s="15">
        <v>4761890.89</v>
      </c>
      <c r="C45" s="15">
        <f t="shared" si="0"/>
        <v>4370784.06</v>
      </c>
      <c r="D45" s="15">
        <v>391106.83</v>
      </c>
      <c r="E45" s="16">
        <v>591</v>
      </c>
      <c r="F45" s="15">
        <v>94.53875513657239</v>
      </c>
    </row>
    <row r="46" spans="1:6" ht="12.75">
      <c r="A46" s="22">
        <v>39046</v>
      </c>
      <c r="B46" s="15">
        <v>5418824.98</v>
      </c>
      <c r="C46" s="15">
        <f t="shared" si="0"/>
        <v>4964228.7700000005</v>
      </c>
      <c r="D46" s="15">
        <v>454596.21</v>
      </c>
      <c r="E46" s="16">
        <v>591</v>
      </c>
      <c r="F46" s="15">
        <v>109.88547498187091</v>
      </c>
    </row>
    <row r="47" spans="1:6" ht="12.75">
      <c r="A47" s="22">
        <v>39053</v>
      </c>
      <c r="B47" s="15">
        <v>4726837.52</v>
      </c>
      <c r="C47" s="15">
        <f t="shared" si="0"/>
        <v>4346866.84</v>
      </c>
      <c r="D47" s="15">
        <v>379970.68</v>
      </c>
      <c r="E47" s="16">
        <v>591</v>
      </c>
      <c r="F47" s="15">
        <v>91.84691322214164</v>
      </c>
    </row>
    <row r="48" spans="1:6" ht="12.75">
      <c r="A48" s="22">
        <v>39060</v>
      </c>
      <c r="B48" s="15">
        <v>4389247.33</v>
      </c>
      <c r="C48" s="15">
        <f t="shared" si="0"/>
        <v>4043915.83</v>
      </c>
      <c r="D48" s="15">
        <v>345331.5</v>
      </c>
      <c r="E48" s="16">
        <v>591</v>
      </c>
      <c r="F48" s="15">
        <v>83.4738941261784</v>
      </c>
    </row>
    <row r="49" spans="1:6" ht="12.75">
      <c r="A49" s="22">
        <v>39067</v>
      </c>
      <c r="B49" s="15">
        <v>4457459.66</v>
      </c>
      <c r="C49" s="15">
        <f t="shared" si="0"/>
        <v>4091957.73</v>
      </c>
      <c r="D49" s="15">
        <v>365501.93</v>
      </c>
      <c r="E49" s="16">
        <v>591</v>
      </c>
      <c r="F49" s="15">
        <v>88.34951172347112</v>
      </c>
    </row>
    <row r="50" spans="1:6" ht="12.75">
      <c r="A50" s="22">
        <v>39074</v>
      </c>
      <c r="B50" s="15">
        <v>4765143.09</v>
      </c>
      <c r="C50" s="15">
        <f t="shared" si="0"/>
        <v>4397377.59</v>
      </c>
      <c r="D50" s="15">
        <v>367765.5</v>
      </c>
      <c r="E50" s="16">
        <v>591</v>
      </c>
      <c r="F50" s="15">
        <v>88.89666424945614</v>
      </c>
    </row>
    <row r="51" spans="1:6" ht="12.75">
      <c r="A51" s="22">
        <v>39081</v>
      </c>
      <c r="B51" s="15">
        <v>5481289.0200000005</v>
      </c>
      <c r="C51" s="15">
        <f t="shared" si="0"/>
        <v>5009202.340000001</v>
      </c>
      <c r="D51" s="15">
        <v>472086.68</v>
      </c>
      <c r="E51" s="16">
        <v>591</v>
      </c>
      <c r="F51" s="15">
        <v>114.11328982354362</v>
      </c>
    </row>
    <row r="52" spans="1:6" ht="12.75">
      <c r="A52" s="22">
        <v>39088</v>
      </c>
      <c r="B52" s="15">
        <v>5988410.5</v>
      </c>
      <c r="C52" s="15">
        <f t="shared" si="0"/>
        <v>5479777.69</v>
      </c>
      <c r="D52" s="15">
        <v>508632.81</v>
      </c>
      <c r="E52" s="16">
        <v>591</v>
      </c>
      <c r="F52" s="15">
        <v>122.94725888324875</v>
      </c>
    </row>
    <row r="53" spans="1:6" ht="12.75">
      <c r="A53" s="22">
        <v>39095</v>
      </c>
      <c r="B53" s="15">
        <v>5238947.83</v>
      </c>
      <c r="C53" s="15">
        <f t="shared" si="0"/>
        <v>4798712.69</v>
      </c>
      <c r="D53" s="15">
        <v>440235.14</v>
      </c>
      <c r="E53" s="16">
        <v>591</v>
      </c>
      <c r="F53" s="15">
        <v>106.41410200628475</v>
      </c>
    </row>
    <row r="54" spans="1:6" ht="12.75">
      <c r="A54" s="22">
        <v>39102</v>
      </c>
      <c r="B54" s="15">
        <v>4344373.81</v>
      </c>
      <c r="C54" s="15">
        <f t="shared" si="0"/>
        <v>3990100.9199999995</v>
      </c>
      <c r="D54" s="15">
        <v>354272.89</v>
      </c>
      <c r="E54" s="16">
        <v>591</v>
      </c>
      <c r="F54" s="15">
        <v>85.63521634034323</v>
      </c>
    </row>
    <row r="55" spans="1:6" ht="12.75">
      <c r="A55" s="22">
        <v>39109</v>
      </c>
      <c r="B55" s="15">
        <v>4600054.55</v>
      </c>
      <c r="C55" s="15">
        <f t="shared" si="0"/>
        <v>4238765.66</v>
      </c>
      <c r="D55" s="15">
        <v>361288.89</v>
      </c>
      <c r="E55" s="16">
        <v>591</v>
      </c>
      <c r="F55" s="15">
        <v>87.33113125453227</v>
      </c>
    </row>
    <row r="56" spans="1:6" ht="12.75">
      <c r="A56" s="22">
        <v>39116</v>
      </c>
      <c r="B56" s="15">
        <v>5417155.7700000005</v>
      </c>
      <c r="C56" s="15">
        <f t="shared" si="0"/>
        <v>4960816.930000001</v>
      </c>
      <c r="D56" s="15">
        <v>456338.84</v>
      </c>
      <c r="E56" s="16">
        <v>591</v>
      </c>
      <c r="F56" s="15">
        <v>110.30670534203529</v>
      </c>
    </row>
    <row r="57" spans="1:6" ht="12.75">
      <c r="A57" s="22">
        <v>39123</v>
      </c>
      <c r="B57" s="15">
        <v>4400512.47</v>
      </c>
      <c r="C57" s="15">
        <f t="shared" si="0"/>
        <v>4020590.4499999997</v>
      </c>
      <c r="D57" s="15">
        <v>379922.02</v>
      </c>
      <c r="E57" s="16">
        <v>591</v>
      </c>
      <c r="F57" s="15">
        <v>91.8351510756587</v>
      </c>
    </row>
    <row r="58" spans="1:6" ht="12.75">
      <c r="A58" s="22">
        <v>39130</v>
      </c>
      <c r="B58" s="15">
        <v>4651830.11</v>
      </c>
      <c r="C58" s="15">
        <f t="shared" si="0"/>
        <v>4250682.99</v>
      </c>
      <c r="D58" s="15">
        <v>401147.12</v>
      </c>
      <c r="E58" s="16">
        <v>591</v>
      </c>
      <c r="F58" s="15">
        <v>96.96570461687215</v>
      </c>
    </row>
    <row r="59" spans="1:6" ht="12.75">
      <c r="A59" s="22">
        <v>39137</v>
      </c>
      <c r="B59" s="15">
        <v>6016053.540000001</v>
      </c>
      <c r="C59" s="15">
        <f t="shared" si="0"/>
        <v>5510110.180000001</v>
      </c>
      <c r="D59" s="15">
        <v>505943.36</v>
      </c>
      <c r="E59" s="16">
        <v>591</v>
      </c>
      <c r="F59" s="15">
        <v>122.29716219482717</v>
      </c>
    </row>
    <row r="60" spans="1:6" ht="12.75">
      <c r="A60" s="22">
        <v>39144</v>
      </c>
      <c r="B60" s="15">
        <v>5917967.449999999</v>
      </c>
      <c r="C60" s="15">
        <f t="shared" si="0"/>
        <v>5414379.589999999</v>
      </c>
      <c r="D60" s="15">
        <v>503587.86</v>
      </c>
      <c r="E60" s="16">
        <v>591</v>
      </c>
      <c r="F60" s="15">
        <v>121.72778825235677</v>
      </c>
    </row>
    <row r="61" spans="1:6" ht="12.75">
      <c r="A61" s="22">
        <v>39151</v>
      </c>
      <c r="B61" s="15">
        <v>6076166.319999999</v>
      </c>
      <c r="C61" s="15">
        <f t="shared" si="0"/>
        <v>5568300.159999999</v>
      </c>
      <c r="D61" s="15">
        <v>507866.16</v>
      </c>
      <c r="E61" s="16">
        <v>591</v>
      </c>
      <c r="F61" s="15">
        <v>122.76194343727336</v>
      </c>
    </row>
    <row r="62" spans="1:6" ht="12.75">
      <c r="A62" s="22">
        <v>39158</v>
      </c>
      <c r="B62" s="15">
        <v>6101809.049999999</v>
      </c>
      <c r="C62" s="15">
        <f t="shared" si="0"/>
        <v>5608365.969999999</v>
      </c>
      <c r="D62" s="15">
        <v>493443.08</v>
      </c>
      <c r="E62" s="16">
        <v>591</v>
      </c>
      <c r="F62" s="15">
        <v>119.27558133913466</v>
      </c>
    </row>
    <row r="63" spans="1:6" ht="12.75">
      <c r="A63" s="25">
        <v>39165</v>
      </c>
      <c r="B63" s="23">
        <v>6258029.779999999</v>
      </c>
      <c r="C63" s="15">
        <f t="shared" si="0"/>
        <v>5753817.879999999</v>
      </c>
      <c r="D63" s="23">
        <v>504211.9</v>
      </c>
      <c r="E63" s="16">
        <v>591</v>
      </c>
      <c r="F63" s="15">
        <v>121.87863185883491</v>
      </c>
    </row>
    <row r="64" spans="1:6" ht="12.75">
      <c r="A64" s="29">
        <v>39172</v>
      </c>
      <c r="B64" s="23">
        <v>7037798.430000001</v>
      </c>
      <c r="C64" s="15">
        <f t="shared" si="0"/>
        <v>6456923.800000001</v>
      </c>
      <c r="D64" s="23">
        <v>580874.63</v>
      </c>
      <c r="E64" s="16">
        <v>591</v>
      </c>
      <c r="F64" s="15">
        <v>140.40962774957697</v>
      </c>
    </row>
    <row r="66" spans="1:6" ht="13.5" thickBot="1">
      <c r="A66" s="25" t="s">
        <v>18</v>
      </c>
      <c r="B66" s="17">
        <f>SUM(B13:B64)</f>
        <v>292289673.31100005</v>
      </c>
      <c r="C66" s="17">
        <f>SUM(C13:C64)</f>
        <v>268166074.231</v>
      </c>
      <c r="D66" s="17">
        <f>SUM(D13:D64)</f>
        <v>24123599.08</v>
      </c>
      <c r="E66" s="24">
        <f>SUM(E13:E64)/COUNT(E13:E64)</f>
        <v>588.7472527472528</v>
      </c>
      <c r="F66" s="17">
        <f>+D66/SUM(E13:E64)/7</f>
        <v>112.56718997312227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J65" sqref="J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37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45017</v>
      </c>
      <c r="B12" s="15">
        <v>21783050.35</v>
      </c>
      <c r="C12" s="15">
        <v>176459.89999999997</v>
      </c>
      <c r="D12" s="15">
        <f aca="true" t="shared" si="0" ref="D12:D43">IF(ISBLANK(B12),"",B12-C12-E12)</f>
        <v>19865806.960000005</v>
      </c>
      <c r="E12" s="15">
        <v>1740783.49</v>
      </c>
      <c r="F12" s="16">
        <v>909</v>
      </c>
      <c r="G12" s="15">
        <f aca="true" t="shared" si="1" ref="G12:G43">IF(ISBLANK(B12),"",E12/F12/7)</f>
        <v>273.5790491906333</v>
      </c>
    </row>
    <row r="13" spans="1:7" ht="12.75">
      <c r="A13" s="22">
        <f aca="true" t="shared" si="2" ref="A13:A44">+A12+7</f>
        <v>45024</v>
      </c>
      <c r="B13" s="15">
        <v>23761208.11</v>
      </c>
      <c r="C13" s="15">
        <v>229660.94999999995</v>
      </c>
      <c r="D13" s="15">
        <f t="shared" si="0"/>
        <v>21860866.28</v>
      </c>
      <c r="E13" s="15">
        <v>1670680.8799999997</v>
      </c>
      <c r="F13" s="16">
        <v>909</v>
      </c>
      <c r="G13" s="15">
        <f t="shared" si="1"/>
        <v>262.5618230394467</v>
      </c>
    </row>
    <row r="14" spans="1:7" ht="12.75">
      <c r="A14" s="22">
        <f t="shared" si="2"/>
        <v>45031</v>
      </c>
      <c r="B14" s="15">
        <v>20563053.93</v>
      </c>
      <c r="C14" s="15">
        <v>222120.47</v>
      </c>
      <c r="D14" s="15">
        <f t="shared" si="0"/>
        <v>18733699.580000002</v>
      </c>
      <c r="E14" s="15">
        <v>1607233.88</v>
      </c>
      <c r="F14" s="16">
        <v>909</v>
      </c>
      <c r="G14" s="15">
        <f t="shared" si="1"/>
        <v>252.5905830583058</v>
      </c>
    </row>
    <row r="15" spans="1:7" ht="12.75">
      <c r="A15" s="22">
        <f t="shared" si="2"/>
        <v>45038</v>
      </c>
      <c r="B15" s="15">
        <v>22119943.950000003</v>
      </c>
      <c r="C15" s="15">
        <v>221814.00999999998</v>
      </c>
      <c r="D15" s="15">
        <f t="shared" si="0"/>
        <v>20194643.51</v>
      </c>
      <c r="E15" s="15">
        <v>1703486.4299999995</v>
      </c>
      <c r="F15" s="16">
        <v>909</v>
      </c>
      <c r="G15" s="15">
        <f t="shared" si="1"/>
        <v>267.71749646393204</v>
      </c>
    </row>
    <row r="16" spans="1:7" ht="12.75">
      <c r="A16" s="22">
        <f t="shared" si="2"/>
        <v>45045</v>
      </c>
      <c r="B16" s="15">
        <v>23523574.97</v>
      </c>
      <c r="C16" s="15">
        <v>233731.91</v>
      </c>
      <c r="D16" s="15">
        <f t="shared" si="0"/>
        <v>21704660.22</v>
      </c>
      <c r="E16" s="15">
        <v>1585182.8400000003</v>
      </c>
      <c r="F16" s="16">
        <v>909</v>
      </c>
      <c r="G16" s="15">
        <f t="shared" si="1"/>
        <v>249.1250730787365</v>
      </c>
    </row>
    <row r="17" spans="1:10" ht="12.75">
      <c r="A17" s="22">
        <f t="shared" si="2"/>
        <v>45052</v>
      </c>
      <c r="B17" s="15">
        <v>23957978.270000003</v>
      </c>
      <c r="C17" s="15">
        <v>299237.71</v>
      </c>
      <c r="D17" s="15">
        <f t="shared" si="0"/>
        <v>22053537.630000003</v>
      </c>
      <c r="E17" s="15">
        <v>1605202.9299999992</v>
      </c>
      <c r="F17" s="16">
        <v>909</v>
      </c>
      <c r="G17" s="15">
        <f t="shared" si="1"/>
        <v>252.27140185447107</v>
      </c>
      <c r="J17" s="15"/>
    </row>
    <row r="18" spans="1:7" ht="12.75">
      <c r="A18" s="22">
        <f t="shared" si="2"/>
        <v>45059</v>
      </c>
      <c r="B18" s="15">
        <v>21368904.370000005</v>
      </c>
      <c r="C18" s="15">
        <v>229086.62000000002</v>
      </c>
      <c r="D18" s="15">
        <f t="shared" si="0"/>
        <v>19576307.490000002</v>
      </c>
      <c r="E18" s="15">
        <v>1563510.2600000002</v>
      </c>
      <c r="F18" s="16">
        <v>909</v>
      </c>
      <c r="G18" s="15">
        <f t="shared" si="1"/>
        <v>245.71904133270473</v>
      </c>
    </row>
    <row r="19" spans="1:7" ht="12.75">
      <c r="A19" s="22">
        <f t="shared" si="2"/>
        <v>45066</v>
      </c>
      <c r="B19" s="15">
        <v>22836063.490000002</v>
      </c>
      <c r="C19" s="15">
        <v>204836.12000000002</v>
      </c>
      <c r="D19" s="15">
        <f t="shared" si="0"/>
        <v>20947520.92</v>
      </c>
      <c r="E19" s="15">
        <v>1683706.4500000004</v>
      </c>
      <c r="F19" s="16">
        <v>909</v>
      </c>
      <c r="G19" s="15">
        <f t="shared" si="1"/>
        <v>264.6089030331605</v>
      </c>
    </row>
    <row r="20" spans="1:7" ht="12.75">
      <c r="A20" s="22">
        <f t="shared" si="2"/>
        <v>45073</v>
      </c>
      <c r="B20" s="15">
        <v>20471631.049999997</v>
      </c>
      <c r="C20" s="15">
        <v>216611.26999999996</v>
      </c>
      <c r="D20" s="15">
        <f t="shared" si="0"/>
        <v>18659955.29</v>
      </c>
      <c r="E20" s="15">
        <v>1595064.49</v>
      </c>
      <c r="F20" s="16">
        <v>902</v>
      </c>
      <c r="G20" s="15">
        <f t="shared" si="1"/>
        <v>252.62345422869814</v>
      </c>
    </row>
    <row r="21" spans="1:7" ht="12.75">
      <c r="A21" s="22">
        <f t="shared" si="2"/>
        <v>45080</v>
      </c>
      <c r="B21" s="15">
        <v>21380067.909999996</v>
      </c>
      <c r="C21" s="15">
        <v>247929.68</v>
      </c>
      <c r="D21" s="15">
        <f t="shared" si="0"/>
        <v>19591891.619999997</v>
      </c>
      <c r="E21" s="15">
        <v>1540246.6100000003</v>
      </c>
      <c r="F21" s="16">
        <v>909</v>
      </c>
      <c r="G21" s="15">
        <f t="shared" si="1"/>
        <v>242.06295929592966</v>
      </c>
    </row>
    <row r="22" spans="1:7" ht="12.75">
      <c r="A22" s="22">
        <f t="shared" si="2"/>
        <v>45087</v>
      </c>
      <c r="B22" s="15">
        <v>21975295.980000004</v>
      </c>
      <c r="C22" s="15">
        <v>272722.06000000006</v>
      </c>
      <c r="D22" s="15">
        <f t="shared" si="0"/>
        <v>20273802.930000007</v>
      </c>
      <c r="E22" s="15">
        <v>1428770.9900000002</v>
      </c>
      <c r="F22" s="16">
        <v>902</v>
      </c>
      <c r="G22" s="15">
        <f t="shared" si="1"/>
        <v>226.28618783655375</v>
      </c>
    </row>
    <row r="23" spans="1:7" ht="12.75">
      <c r="A23" s="22">
        <f t="shared" si="2"/>
        <v>45094</v>
      </c>
      <c r="B23" s="15">
        <v>22293463.200000003</v>
      </c>
      <c r="C23" s="15">
        <v>223283.33</v>
      </c>
      <c r="D23" s="15">
        <f t="shared" si="0"/>
        <v>20376101.480000004</v>
      </c>
      <c r="E23" s="18">
        <v>1694078.3900000001</v>
      </c>
      <c r="F23" s="16">
        <v>909</v>
      </c>
      <c r="G23" s="15">
        <f t="shared" si="1"/>
        <v>266.2389423228037</v>
      </c>
    </row>
    <row r="24" spans="1:7" ht="12.75">
      <c r="A24" s="22">
        <f t="shared" si="2"/>
        <v>45101</v>
      </c>
      <c r="B24" s="15">
        <v>22246272.630000003</v>
      </c>
      <c r="C24" s="15">
        <v>258555.28999999998</v>
      </c>
      <c r="D24" s="15">
        <f t="shared" si="0"/>
        <v>20283024.660000004</v>
      </c>
      <c r="E24" s="18">
        <v>1704692.68</v>
      </c>
      <c r="F24" s="16">
        <v>909</v>
      </c>
      <c r="G24" s="15">
        <f t="shared" si="1"/>
        <v>267.9070689926135</v>
      </c>
    </row>
    <row r="25" spans="1:7" ht="12.75">
      <c r="A25" s="22">
        <f t="shared" si="2"/>
        <v>45108</v>
      </c>
      <c r="B25" s="15">
        <v>23603361.5</v>
      </c>
      <c r="C25" s="15">
        <v>271838.3</v>
      </c>
      <c r="D25" s="15">
        <f t="shared" si="0"/>
        <v>21533513.459999997</v>
      </c>
      <c r="E25" s="18">
        <v>1798009.7400000007</v>
      </c>
      <c r="F25" s="16">
        <v>909</v>
      </c>
      <c r="G25" s="15">
        <f t="shared" si="1"/>
        <v>282.57264497878367</v>
      </c>
    </row>
    <row r="26" spans="1:7" ht="12.75">
      <c r="A26" s="22">
        <f t="shared" si="2"/>
        <v>45115</v>
      </c>
      <c r="B26" s="15">
        <v>24086400.369999997</v>
      </c>
      <c r="C26" s="15">
        <v>284683.27</v>
      </c>
      <c r="D26" s="15">
        <f t="shared" si="0"/>
        <v>21900341.9</v>
      </c>
      <c r="E26" s="18">
        <v>1901375.2000000007</v>
      </c>
      <c r="F26" s="16">
        <v>909</v>
      </c>
      <c r="G26" s="15">
        <f t="shared" si="1"/>
        <v>298.8174131698885</v>
      </c>
    </row>
    <row r="27" spans="1:7" ht="12.75">
      <c r="A27" s="22">
        <f t="shared" si="2"/>
        <v>45122</v>
      </c>
      <c r="B27" s="15">
        <v>21667344.51</v>
      </c>
      <c r="C27" s="15">
        <v>213725.32</v>
      </c>
      <c r="D27" s="15">
        <f t="shared" si="0"/>
        <v>19809849.970000003</v>
      </c>
      <c r="E27" s="18">
        <v>1643769.2199999997</v>
      </c>
      <c r="F27" s="16">
        <v>909</v>
      </c>
      <c r="G27" s="15">
        <f t="shared" si="1"/>
        <v>258.3324249567814</v>
      </c>
    </row>
    <row r="28" spans="1:7" ht="12.75">
      <c r="A28" s="22">
        <f t="shared" si="2"/>
        <v>45129</v>
      </c>
      <c r="B28" s="15">
        <v>21969374.050000004</v>
      </c>
      <c r="C28" s="15">
        <v>252211.03000000003</v>
      </c>
      <c r="D28" s="15">
        <f t="shared" si="0"/>
        <v>20039934.560000002</v>
      </c>
      <c r="E28" s="18">
        <v>1677228.4599999997</v>
      </c>
      <c r="F28" s="16">
        <v>909</v>
      </c>
      <c r="G28" s="15">
        <f t="shared" si="1"/>
        <v>263.5908313688511</v>
      </c>
    </row>
    <row r="29" spans="1:7" ht="12.75">
      <c r="A29" s="22">
        <f t="shared" si="2"/>
        <v>45136</v>
      </c>
      <c r="B29" s="15">
        <v>21733937.919999994</v>
      </c>
      <c r="C29" s="15">
        <v>252746.93</v>
      </c>
      <c r="D29" s="15">
        <f t="shared" si="0"/>
        <v>19704449.869999994</v>
      </c>
      <c r="E29" s="18">
        <v>1776741.1199999996</v>
      </c>
      <c r="F29" s="16">
        <v>909</v>
      </c>
      <c r="G29" s="15">
        <f t="shared" si="1"/>
        <v>279.2300990099009</v>
      </c>
    </row>
    <row r="30" spans="1:7" ht="12.75">
      <c r="A30" s="22">
        <f t="shared" si="2"/>
        <v>45143</v>
      </c>
      <c r="B30" s="15">
        <v>22808386.669999998</v>
      </c>
      <c r="C30" s="15">
        <v>300552.78</v>
      </c>
      <c r="D30" s="15">
        <f t="shared" si="0"/>
        <v>20688200.669999998</v>
      </c>
      <c r="E30" s="33">
        <v>1819633.22</v>
      </c>
      <c r="F30" s="16">
        <v>909</v>
      </c>
      <c r="G30" s="15">
        <f t="shared" si="1"/>
        <v>285.97096023888105</v>
      </c>
    </row>
    <row r="31" spans="1:7" ht="12.75">
      <c r="A31" s="22">
        <f t="shared" si="2"/>
        <v>45150</v>
      </c>
      <c r="B31" s="15">
        <v>22708859.060000002</v>
      </c>
      <c r="C31" s="15">
        <v>248673.02000000002</v>
      </c>
      <c r="D31" s="15">
        <f t="shared" si="0"/>
        <v>20821147.310000002</v>
      </c>
      <c r="E31" s="18">
        <v>1639038.7300000004</v>
      </c>
      <c r="F31" s="16">
        <v>909</v>
      </c>
      <c r="G31" s="15">
        <f t="shared" si="1"/>
        <v>257.5889878987899</v>
      </c>
    </row>
    <row r="32" spans="1:7" ht="12.75">
      <c r="A32" s="22">
        <f t="shared" si="2"/>
        <v>45157</v>
      </c>
      <c r="B32" s="15">
        <v>21893670.369999997</v>
      </c>
      <c r="C32" s="15">
        <v>261954.26</v>
      </c>
      <c r="D32" s="15">
        <f t="shared" si="0"/>
        <v>20043867.879999995</v>
      </c>
      <c r="E32" s="18">
        <v>1587848.2299999997</v>
      </c>
      <c r="F32" s="16">
        <v>909</v>
      </c>
      <c r="G32" s="15">
        <f t="shared" si="1"/>
        <v>249.5439619676253</v>
      </c>
    </row>
    <row r="33" spans="1:7" ht="12.75">
      <c r="A33" s="22">
        <f t="shared" si="2"/>
        <v>45164</v>
      </c>
      <c r="B33" s="15">
        <v>21883725.01</v>
      </c>
      <c r="C33" s="15">
        <v>244382.25</v>
      </c>
      <c r="D33" s="15">
        <f t="shared" si="0"/>
        <v>19991606.05</v>
      </c>
      <c r="E33" s="18">
        <v>1647736.7100000004</v>
      </c>
      <c r="F33" s="16">
        <v>910</v>
      </c>
      <c r="G33" s="15">
        <f t="shared" si="1"/>
        <v>258.67138304552594</v>
      </c>
    </row>
    <row r="34" spans="1:7" ht="12.75">
      <c r="A34" s="22">
        <f t="shared" si="2"/>
        <v>45171</v>
      </c>
      <c r="B34" s="15">
        <v>23195846.019999996</v>
      </c>
      <c r="C34" s="15">
        <v>270754.19</v>
      </c>
      <c r="D34" s="15">
        <f t="shared" si="0"/>
        <v>21332840.149999995</v>
      </c>
      <c r="E34" s="18">
        <v>1592251.6800000002</v>
      </c>
      <c r="F34" s="16">
        <v>910</v>
      </c>
      <c r="G34" s="15">
        <f t="shared" si="1"/>
        <v>249.96101726844586</v>
      </c>
    </row>
    <row r="35" spans="1:7" ht="12.75">
      <c r="A35" s="22">
        <f t="shared" si="2"/>
        <v>45178</v>
      </c>
      <c r="B35" s="15">
        <v>23127792.689999998</v>
      </c>
      <c r="C35" s="15">
        <v>292666.33999999997</v>
      </c>
      <c r="D35" s="15">
        <f t="shared" si="0"/>
        <v>21054955.45</v>
      </c>
      <c r="E35" s="18">
        <v>1780170.9000000001</v>
      </c>
      <c r="F35" s="16">
        <v>910</v>
      </c>
      <c r="G35" s="15">
        <f t="shared" si="1"/>
        <v>279.46167974882263</v>
      </c>
    </row>
    <row r="36" spans="1:7" ht="12.75">
      <c r="A36" s="22">
        <f t="shared" si="2"/>
        <v>45185</v>
      </c>
      <c r="B36" s="15">
        <v>21245844.15</v>
      </c>
      <c r="C36" s="15">
        <v>228388.02000000002</v>
      </c>
      <c r="D36" s="15">
        <f t="shared" si="0"/>
        <v>19448015.009999998</v>
      </c>
      <c r="E36" s="18">
        <v>1569441.1199999994</v>
      </c>
      <c r="F36" s="16">
        <v>910</v>
      </c>
      <c r="G36" s="15">
        <f t="shared" si="1"/>
        <v>246.38008163265297</v>
      </c>
    </row>
    <row r="37" spans="1:7" ht="12.75">
      <c r="A37" s="22">
        <f t="shared" si="2"/>
        <v>45192</v>
      </c>
      <c r="B37" s="15">
        <v>20577915.53</v>
      </c>
      <c r="C37" s="15">
        <v>227810.55</v>
      </c>
      <c r="D37" s="15">
        <f t="shared" si="0"/>
        <v>18705522.11</v>
      </c>
      <c r="E37" s="18">
        <v>1644582.87</v>
      </c>
      <c r="F37" s="16">
        <v>910</v>
      </c>
      <c r="G37" s="15">
        <f t="shared" si="1"/>
        <v>258.17627472527477</v>
      </c>
    </row>
    <row r="38" spans="1:7" ht="12.75">
      <c r="A38" s="22">
        <f t="shared" si="2"/>
        <v>45199</v>
      </c>
      <c r="B38" s="15">
        <v>21327581.35</v>
      </c>
      <c r="C38" s="15">
        <v>240685.23</v>
      </c>
      <c r="D38" s="15">
        <f t="shared" si="0"/>
        <v>19550996.82</v>
      </c>
      <c r="E38" s="18">
        <v>1535899.3</v>
      </c>
      <c r="F38" s="16">
        <v>910</v>
      </c>
      <c r="G38" s="15">
        <f t="shared" si="1"/>
        <v>241.1144897959184</v>
      </c>
    </row>
    <row r="39" spans="1:7" ht="12.75">
      <c r="A39" s="22">
        <f t="shared" si="2"/>
        <v>45206</v>
      </c>
      <c r="B39" s="15">
        <v>21989701.2</v>
      </c>
      <c r="C39" s="15">
        <v>294413.39</v>
      </c>
      <c r="D39" s="15">
        <f t="shared" si="0"/>
        <v>20099846.59</v>
      </c>
      <c r="E39" s="33">
        <v>1595441.2200000004</v>
      </c>
      <c r="F39" s="16">
        <v>910</v>
      </c>
      <c r="G39" s="15">
        <f t="shared" si="1"/>
        <v>250.46172998430148</v>
      </c>
    </row>
    <row r="40" spans="1:7" ht="12.75">
      <c r="A40" s="22">
        <f t="shared" si="2"/>
        <v>45213</v>
      </c>
      <c r="B40" s="15">
        <v>21412494.77</v>
      </c>
      <c r="C40" s="15">
        <v>259770.08</v>
      </c>
      <c r="D40" s="15">
        <f t="shared" si="0"/>
        <v>19426384.150000002</v>
      </c>
      <c r="E40" s="18">
        <v>1726340.54</v>
      </c>
      <c r="F40" s="16">
        <v>910</v>
      </c>
      <c r="G40" s="15">
        <f t="shared" si="1"/>
        <v>271.0110737833595</v>
      </c>
    </row>
    <row r="41" spans="1:7" ht="12.75">
      <c r="A41" s="22">
        <f t="shared" si="2"/>
        <v>45220</v>
      </c>
      <c r="B41" s="15">
        <v>20980660.79</v>
      </c>
      <c r="C41" s="15">
        <v>204616.64000000004</v>
      </c>
      <c r="D41" s="15">
        <f t="shared" si="0"/>
        <v>19156771.849999998</v>
      </c>
      <c r="E41" s="18">
        <v>1619272.2999999998</v>
      </c>
      <c r="F41" s="16">
        <v>910</v>
      </c>
      <c r="G41" s="15">
        <f t="shared" si="1"/>
        <v>254.20287284144425</v>
      </c>
    </row>
    <row r="42" spans="1:7" ht="12.75">
      <c r="A42" s="22">
        <f t="shared" si="2"/>
        <v>45227</v>
      </c>
      <c r="B42" s="15">
        <v>20501208.66</v>
      </c>
      <c r="C42" s="15">
        <v>259191.3</v>
      </c>
      <c r="D42" s="15">
        <f t="shared" si="0"/>
        <v>18602741.31</v>
      </c>
      <c r="E42" s="18">
        <v>1639276.0500000003</v>
      </c>
      <c r="F42" s="16">
        <v>910</v>
      </c>
      <c r="G42" s="15">
        <f t="shared" si="1"/>
        <v>257.3431789638933</v>
      </c>
    </row>
    <row r="43" spans="1:7" ht="12.75">
      <c r="A43" s="22">
        <f t="shared" si="2"/>
        <v>45234</v>
      </c>
      <c r="B43" s="15">
        <v>21288659.31</v>
      </c>
      <c r="C43" s="15">
        <v>277805.08</v>
      </c>
      <c r="D43" s="15">
        <f t="shared" si="0"/>
        <v>19420208.490000002</v>
      </c>
      <c r="E43" s="18">
        <v>1590645.7400000002</v>
      </c>
      <c r="F43" s="16">
        <v>910</v>
      </c>
      <c r="G43" s="15">
        <f t="shared" si="1"/>
        <v>249.70890737833597</v>
      </c>
    </row>
    <row r="44" spans="1:7" ht="12.75">
      <c r="A44" s="22">
        <f t="shared" si="2"/>
        <v>45241</v>
      </c>
      <c r="B44" s="15">
        <v>20489682.9</v>
      </c>
      <c r="C44" s="15">
        <v>262310.14</v>
      </c>
      <c r="D44" s="15">
        <f aca="true" t="shared" si="3" ref="D44:D63">IF(ISBLANK(B44),"",B44-C44-E44)</f>
        <v>18632365.669999998</v>
      </c>
      <c r="E44" s="18">
        <v>1595007.0899999996</v>
      </c>
      <c r="F44" s="16">
        <v>910</v>
      </c>
      <c r="G44" s="15">
        <f aca="true" t="shared" si="4" ref="G44:G63">IF(ISBLANK(B44),"",E44/F44/7)</f>
        <v>250.3935777080062</v>
      </c>
    </row>
    <row r="45" spans="1:7" ht="12.75">
      <c r="A45" s="22">
        <f aca="true" t="shared" si="5" ref="A45:A63">+A44+7</f>
        <v>45248</v>
      </c>
      <c r="B45" s="18">
        <v>19586232.970000003</v>
      </c>
      <c r="C45" s="18">
        <v>222888.72999999998</v>
      </c>
      <c r="D45" s="18">
        <f t="shared" si="3"/>
        <v>17927177.790000003</v>
      </c>
      <c r="E45" s="33">
        <v>1436166.45</v>
      </c>
      <c r="F45" s="34">
        <v>910</v>
      </c>
      <c r="G45" s="18">
        <f t="shared" si="4"/>
        <v>225.45784144427003</v>
      </c>
    </row>
    <row r="46" spans="1:7" ht="12.75">
      <c r="A46" s="22">
        <f t="shared" si="5"/>
        <v>45255</v>
      </c>
      <c r="B46" s="15">
        <v>19840354.91</v>
      </c>
      <c r="C46" s="15">
        <v>215358.72</v>
      </c>
      <c r="D46" s="15">
        <f t="shared" si="3"/>
        <v>18204801.720000003</v>
      </c>
      <c r="E46" s="18">
        <v>1420194.47</v>
      </c>
      <c r="F46" s="16">
        <v>910</v>
      </c>
      <c r="G46" s="15">
        <f t="shared" si="4"/>
        <v>222.95046624803766</v>
      </c>
    </row>
    <row r="47" spans="1:7" ht="12.75">
      <c r="A47" s="22">
        <f t="shared" si="5"/>
        <v>45262</v>
      </c>
      <c r="B47" s="15">
        <v>18475254.88</v>
      </c>
      <c r="C47" s="15">
        <v>229850.50999999998</v>
      </c>
      <c r="D47" s="15">
        <f t="shared" si="3"/>
        <v>16858272.839999996</v>
      </c>
      <c r="E47" s="18">
        <v>1387131.53</v>
      </c>
      <c r="F47" s="16">
        <v>910</v>
      </c>
      <c r="G47" s="15">
        <f t="shared" si="4"/>
        <v>217.76005180533753</v>
      </c>
    </row>
    <row r="48" spans="1:9" ht="12.75">
      <c r="A48" s="22">
        <f t="shared" si="5"/>
        <v>45269</v>
      </c>
      <c r="B48" s="15">
        <v>19499009.16</v>
      </c>
      <c r="C48" s="15">
        <v>245762.48</v>
      </c>
      <c r="D48" s="15">
        <f t="shared" si="3"/>
        <v>17785030.11</v>
      </c>
      <c r="E48" s="18">
        <v>1468216.5700000005</v>
      </c>
      <c r="F48" s="16">
        <v>910</v>
      </c>
      <c r="G48" s="15">
        <f t="shared" si="4"/>
        <v>230.48925745682897</v>
      </c>
      <c r="I48" s="31"/>
    </row>
    <row r="49" spans="1:7" ht="12.75">
      <c r="A49" s="22">
        <f t="shared" si="5"/>
        <v>45276</v>
      </c>
      <c r="B49" s="15">
        <v>18886405.73</v>
      </c>
      <c r="C49" s="15">
        <v>191258.04</v>
      </c>
      <c r="D49" s="15">
        <f t="shared" si="3"/>
        <v>17253641.740000002</v>
      </c>
      <c r="E49" s="18">
        <v>1441505.9500000007</v>
      </c>
      <c r="F49" s="16">
        <v>910</v>
      </c>
      <c r="G49" s="15">
        <f t="shared" si="4"/>
        <v>226.29606750392477</v>
      </c>
    </row>
    <row r="50" spans="1:7" ht="12.75">
      <c r="A50" s="22">
        <f t="shared" si="5"/>
        <v>45283</v>
      </c>
      <c r="B50" s="15">
        <v>19139290.040000003</v>
      </c>
      <c r="C50" s="15">
        <v>201373.56</v>
      </c>
      <c r="D50" s="15">
        <f t="shared" si="3"/>
        <v>17495322.630000003</v>
      </c>
      <c r="E50" s="18">
        <v>1442593.85</v>
      </c>
      <c r="F50" s="16">
        <v>908</v>
      </c>
      <c r="G50" s="15">
        <f t="shared" si="4"/>
        <v>226.96567809943363</v>
      </c>
    </row>
    <row r="51" spans="1:7" ht="12.75">
      <c r="A51" s="22">
        <f t="shared" si="5"/>
        <v>45290</v>
      </c>
      <c r="B51" s="15">
        <v>22631867.85</v>
      </c>
      <c r="C51" s="15">
        <v>247614.81999999998</v>
      </c>
      <c r="D51" s="15">
        <f t="shared" si="3"/>
        <v>20837500.87</v>
      </c>
      <c r="E51" s="18">
        <v>1546752.1600000001</v>
      </c>
      <c r="F51" s="16">
        <v>910</v>
      </c>
      <c r="G51" s="15">
        <f t="shared" si="4"/>
        <v>242.8182354788069</v>
      </c>
    </row>
    <row r="52" spans="1:7" ht="12.75">
      <c r="A52" s="22">
        <f t="shared" si="5"/>
        <v>45297</v>
      </c>
      <c r="B52" s="15">
        <v>21724720.380000003</v>
      </c>
      <c r="C52" s="15">
        <v>290220.06</v>
      </c>
      <c r="D52" s="15">
        <f t="shared" si="3"/>
        <v>19958146.720000003</v>
      </c>
      <c r="E52" s="18">
        <v>1476353.6000000003</v>
      </c>
      <c r="F52" s="16">
        <v>910</v>
      </c>
      <c r="G52" s="15">
        <f t="shared" si="4"/>
        <v>231.76665620094195</v>
      </c>
    </row>
    <row r="53" spans="1:7" ht="12.75">
      <c r="A53" s="22">
        <f t="shared" si="5"/>
        <v>45304</v>
      </c>
      <c r="B53" s="15">
        <v>16409665.149999999</v>
      </c>
      <c r="C53" s="15">
        <v>195233.98</v>
      </c>
      <c r="D53" s="15">
        <f t="shared" si="3"/>
        <v>14991456.399999999</v>
      </c>
      <c r="E53" s="18">
        <v>1222974.77</v>
      </c>
      <c r="F53" s="16">
        <v>910</v>
      </c>
      <c r="G53" s="15">
        <f t="shared" si="4"/>
        <v>191.98975981161695</v>
      </c>
    </row>
    <row r="54" spans="1:7" ht="12.75">
      <c r="A54" s="22">
        <f t="shared" si="5"/>
        <v>45311</v>
      </c>
      <c r="B54" s="15">
        <v>13580608.220000003</v>
      </c>
      <c r="C54" s="15">
        <v>119187.95</v>
      </c>
      <c r="D54" s="15">
        <f t="shared" si="3"/>
        <v>12506909.790000003</v>
      </c>
      <c r="E54" s="18">
        <v>954510.4800000002</v>
      </c>
      <c r="F54" s="16">
        <v>910</v>
      </c>
      <c r="G54" s="15">
        <f t="shared" si="4"/>
        <v>149.84465934065938</v>
      </c>
    </row>
    <row r="55" spans="1:7" ht="12.75">
      <c r="A55" s="22">
        <f t="shared" si="5"/>
        <v>45318</v>
      </c>
      <c r="B55" s="15">
        <v>22239537.69</v>
      </c>
      <c r="C55" s="15">
        <v>230481.28000000003</v>
      </c>
      <c r="D55" s="15">
        <f t="shared" si="3"/>
        <v>20425281.67</v>
      </c>
      <c r="E55" s="18">
        <v>1583774.7400000002</v>
      </c>
      <c r="F55" s="16">
        <v>910</v>
      </c>
      <c r="G55" s="15">
        <f t="shared" si="4"/>
        <v>248.63025745682893</v>
      </c>
    </row>
    <row r="56" spans="1:7" ht="12.75">
      <c r="A56" s="22">
        <f t="shared" si="5"/>
        <v>45325</v>
      </c>
      <c r="B56" s="15">
        <v>21765443.060000002</v>
      </c>
      <c r="C56" s="15">
        <v>241598.38</v>
      </c>
      <c r="D56" s="15">
        <f t="shared" si="3"/>
        <v>19868107.770000003</v>
      </c>
      <c r="E56" s="18">
        <v>1655736.9100000001</v>
      </c>
      <c r="F56" s="16">
        <v>910</v>
      </c>
      <c r="G56" s="15">
        <f t="shared" si="4"/>
        <v>259.92730141287285</v>
      </c>
    </row>
    <row r="57" spans="1:7" ht="12.75">
      <c r="A57" s="22">
        <f t="shared" si="5"/>
        <v>45332</v>
      </c>
      <c r="B57" s="15">
        <v>22495787.89</v>
      </c>
      <c r="C57" s="15">
        <v>263013.7</v>
      </c>
      <c r="D57" s="15">
        <f t="shared" si="3"/>
        <v>20556331.59</v>
      </c>
      <c r="E57" s="18">
        <v>1676442.5999999999</v>
      </c>
      <c r="F57" s="16">
        <v>910</v>
      </c>
      <c r="G57" s="15">
        <f t="shared" si="4"/>
        <v>263.1778021978022</v>
      </c>
    </row>
    <row r="58" spans="1:10" ht="12.75">
      <c r="A58" s="22">
        <f t="shared" si="5"/>
        <v>45339</v>
      </c>
      <c r="B58" s="15">
        <v>21120014.619999997</v>
      </c>
      <c r="C58" s="15">
        <v>179130.72999999998</v>
      </c>
      <c r="D58" s="15">
        <f t="shared" si="3"/>
        <v>19290730.849999998</v>
      </c>
      <c r="E58" s="18">
        <v>1650153.0399999998</v>
      </c>
      <c r="F58" s="16">
        <v>913</v>
      </c>
      <c r="G58" s="15">
        <f t="shared" si="4"/>
        <v>258.19950555468625</v>
      </c>
      <c r="J58" s="31"/>
    </row>
    <row r="59" spans="1:7" ht="12.75">
      <c r="A59" s="22">
        <f t="shared" si="5"/>
        <v>45346</v>
      </c>
      <c r="B59" s="15">
        <v>25414988.200000003</v>
      </c>
      <c r="C59" s="15">
        <v>260827.48000000004</v>
      </c>
      <c r="D59" s="15">
        <f t="shared" si="3"/>
        <v>23282616.730000004</v>
      </c>
      <c r="E59" s="18">
        <v>1871543.99</v>
      </c>
      <c r="F59" s="16">
        <v>914</v>
      </c>
      <c r="G59" s="15">
        <f t="shared" si="4"/>
        <v>292.5201609878087</v>
      </c>
    </row>
    <row r="60" spans="1:7" ht="12.75">
      <c r="A60" s="22">
        <f t="shared" si="5"/>
        <v>45353</v>
      </c>
      <c r="B60" s="15">
        <v>25780949.439999998</v>
      </c>
      <c r="C60" s="15">
        <v>258150.99999999997</v>
      </c>
      <c r="D60" s="15">
        <f t="shared" si="3"/>
        <v>23607115.659999996</v>
      </c>
      <c r="E60" s="18">
        <v>1915682.7799999996</v>
      </c>
      <c r="F60" s="16">
        <v>914</v>
      </c>
      <c r="G60" s="15">
        <f t="shared" si="4"/>
        <v>299.4190028133791</v>
      </c>
    </row>
    <row r="61" spans="1:7" ht="12.75">
      <c r="A61" s="22">
        <f t="shared" si="5"/>
        <v>45360</v>
      </c>
      <c r="B61" s="15">
        <v>24505651.87</v>
      </c>
      <c r="C61" s="15">
        <v>264210.72</v>
      </c>
      <c r="D61" s="15">
        <f t="shared" si="3"/>
        <v>22405458.720000003</v>
      </c>
      <c r="E61" s="18">
        <v>1835982.4300000004</v>
      </c>
      <c r="F61" s="16">
        <v>915</v>
      </c>
      <c r="G61" s="15">
        <f t="shared" si="4"/>
        <v>286.64831069476975</v>
      </c>
    </row>
    <row r="62" spans="1:7" ht="12.75">
      <c r="A62" s="22">
        <f t="shared" si="5"/>
        <v>45367</v>
      </c>
      <c r="B62" s="15">
        <v>21403319.42</v>
      </c>
      <c r="C62" s="15">
        <v>217512.65999999997</v>
      </c>
      <c r="D62" s="15">
        <f t="shared" si="3"/>
        <v>19604648.75</v>
      </c>
      <c r="E62" s="18">
        <v>1581158.0100000002</v>
      </c>
      <c r="F62" s="16">
        <v>915</v>
      </c>
      <c r="G62" s="15">
        <f t="shared" si="4"/>
        <v>246.8630772833724</v>
      </c>
    </row>
    <row r="63" spans="1:7" ht="12.75">
      <c r="A63" s="22">
        <f t="shared" si="5"/>
        <v>45374</v>
      </c>
      <c r="B63" s="15">
        <v>20770512.43</v>
      </c>
      <c r="C63" s="15">
        <v>179374.03999999998</v>
      </c>
      <c r="D63" s="15">
        <f t="shared" si="3"/>
        <v>18874379.75</v>
      </c>
      <c r="E63" s="18">
        <v>1716758.64</v>
      </c>
      <c r="F63" s="16">
        <v>924</v>
      </c>
      <c r="G63" s="15">
        <f t="shared" si="4"/>
        <v>265.423413729128</v>
      </c>
    </row>
    <row r="64" spans="1:5" ht="12.75">
      <c r="A64" s="22"/>
      <c r="E64" s="18"/>
    </row>
    <row r="65" ht="12.75">
      <c r="A65" s="22"/>
    </row>
    <row r="66" spans="1:7" ht="13.5" thickBot="1">
      <c r="A66" s="3" t="s">
        <v>12</v>
      </c>
      <c r="B66" s="17">
        <f>IF(SUM(B12:B65)=0,"",SUM(B12:B65))</f>
        <v>1122042568.95</v>
      </c>
      <c r="C66" s="17">
        <f>IF(SUM(C12:C65)=0,"",SUM(C12:C65))</f>
        <v>12438276.280000001</v>
      </c>
      <c r="D66" s="17">
        <f>IF(SUM(D12:D65)=0,"",SUM(D12:D65))</f>
        <v>1025818309.94</v>
      </c>
      <c r="E66" s="17">
        <f>IF(SUM(E12:E65)=0,"",SUM(E12:E65))</f>
        <v>83785982.73</v>
      </c>
      <c r="F66" s="24">
        <f>_xlfn.IFERROR(SUM(F12:F65)/COUNT(F12:F65)," ")</f>
        <v>909.9615384615385</v>
      </c>
      <c r="G66" s="17">
        <f>_xlfn.IFERROR(E66/SUM(F12:F65)/7," ")</f>
        <v>252.95714324962412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6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17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27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28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38444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38451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38458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38465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38472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38479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38486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38493</v>
      </c>
      <c r="B20" s="15">
        <v>6863796.28</v>
      </c>
      <c r="C20" s="15">
        <f>+B20-D20</f>
        <v>6321702.32</v>
      </c>
      <c r="D20" s="15">
        <v>542093.96</v>
      </c>
      <c r="E20" s="16">
        <v>586</v>
      </c>
      <c r="F20" s="15">
        <v>231.2687542662116</v>
      </c>
    </row>
    <row r="21" spans="1:6" ht="12.75">
      <c r="A21" s="22">
        <v>38500</v>
      </c>
      <c r="B21" s="15">
        <v>7299032.58</v>
      </c>
      <c r="C21" s="15">
        <f aca="true" t="shared" si="0" ref="C21:C65">+B21-D21</f>
        <v>6721674.8</v>
      </c>
      <c r="D21" s="15">
        <v>577357.78</v>
      </c>
      <c r="E21" s="16">
        <v>586</v>
      </c>
      <c r="F21" s="15">
        <v>140.7503120429059</v>
      </c>
    </row>
    <row r="22" spans="1:6" ht="12.75">
      <c r="A22" s="22">
        <v>38507</v>
      </c>
      <c r="B22" s="15">
        <v>6341504.81</v>
      </c>
      <c r="C22" s="15">
        <f t="shared" si="0"/>
        <v>5781615.08</v>
      </c>
      <c r="D22" s="15">
        <v>559889.73</v>
      </c>
      <c r="E22" s="16">
        <v>586</v>
      </c>
      <c r="F22" s="15">
        <v>136.49188932228182</v>
      </c>
    </row>
    <row r="23" spans="1:6" ht="12.75">
      <c r="A23" s="22">
        <v>38514</v>
      </c>
      <c r="B23" s="15">
        <v>4892108.04</v>
      </c>
      <c r="C23" s="15">
        <f t="shared" si="0"/>
        <v>4491437.62</v>
      </c>
      <c r="D23" s="15">
        <v>400670.42</v>
      </c>
      <c r="E23" s="16">
        <v>586</v>
      </c>
      <c r="F23" s="15">
        <v>97.67684544124818</v>
      </c>
    </row>
    <row r="24" spans="1:6" ht="12.75">
      <c r="A24" s="22">
        <v>38521</v>
      </c>
      <c r="B24" s="15">
        <v>5382026.05</v>
      </c>
      <c r="C24" s="15">
        <f t="shared" si="0"/>
        <v>4923185.31</v>
      </c>
      <c r="D24" s="15">
        <v>458840.74</v>
      </c>
      <c r="E24" s="16">
        <v>586</v>
      </c>
      <c r="F24" s="15">
        <v>111.8578108239883</v>
      </c>
    </row>
    <row r="25" spans="1:6" ht="12.75">
      <c r="A25" s="22">
        <v>38528</v>
      </c>
      <c r="B25" s="15">
        <v>5742519.610000001</v>
      </c>
      <c r="C25" s="15">
        <f t="shared" si="0"/>
        <v>5289650.700000001</v>
      </c>
      <c r="D25" s="15">
        <v>452868.91</v>
      </c>
      <c r="E25" s="16">
        <v>586</v>
      </c>
      <c r="F25" s="15">
        <v>110.40197708434911</v>
      </c>
    </row>
    <row r="26" spans="1:6" ht="12.75">
      <c r="A26" s="22">
        <v>38535</v>
      </c>
      <c r="B26" s="15">
        <v>5382290.08</v>
      </c>
      <c r="C26" s="15">
        <f t="shared" si="0"/>
        <v>4960979.7</v>
      </c>
      <c r="D26" s="15">
        <v>421310.38</v>
      </c>
      <c r="E26" s="16">
        <v>586</v>
      </c>
      <c r="F26" s="15">
        <v>102.7085275475378</v>
      </c>
    </row>
    <row r="27" spans="1:6" ht="12.75">
      <c r="A27" s="22">
        <v>38542</v>
      </c>
      <c r="B27" s="15">
        <v>6199080.11</v>
      </c>
      <c r="C27" s="15">
        <f t="shared" si="0"/>
        <v>5694224.4</v>
      </c>
      <c r="D27" s="15">
        <v>504855.71</v>
      </c>
      <c r="E27" s="16">
        <v>586</v>
      </c>
      <c r="F27" s="15">
        <v>123.07550219405168</v>
      </c>
    </row>
    <row r="28" spans="1:6" ht="12.75">
      <c r="A28" s="22">
        <v>38549</v>
      </c>
      <c r="B28" s="15">
        <v>5661686.94</v>
      </c>
      <c r="C28" s="15">
        <f t="shared" si="0"/>
        <v>5188786.680000001</v>
      </c>
      <c r="D28" s="15">
        <v>472900.26</v>
      </c>
      <c r="E28" s="16">
        <v>586</v>
      </c>
      <c r="F28" s="15">
        <v>115.2852901023891</v>
      </c>
    </row>
    <row r="29" spans="1:6" ht="12.75">
      <c r="A29" s="22">
        <v>38556</v>
      </c>
      <c r="B29" s="15">
        <v>5706717.779999999</v>
      </c>
      <c r="C29" s="15">
        <f t="shared" si="0"/>
        <v>5259542.129999999</v>
      </c>
      <c r="D29" s="15">
        <v>447175.65</v>
      </c>
      <c r="E29" s="16">
        <v>586</v>
      </c>
      <c r="F29" s="15">
        <v>109.01405411994148</v>
      </c>
    </row>
    <row r="30" spans="1:6" ht="12.75">
      <c r="A30" s="22">
        <v>38563</v>
      </c>
      <c r="B30" s="15">
        <v>5255467.19</v>
      </c>
      <c r="C30" s="15">
        <f t="shared" si="0"/>
        <v>4827743.87</v>
      </c>
      <c r="D30" s="15">
        <v>427723.32</v>
      </c>
      <c r="E30" s="16">
        <v>586</v>
      </c>
      <c r="F30" s="15">
        <v>104.27189663578743</v>
      </c>
    </row>
    <row r="31" spans="1:6" ht="12.75">
      <c r="A31" s="22">
        <v>38570</v>
      </c>
      <c r="B31" s="15">
        <v>6402382.459999999</v>
      </c>
      <c r="C31" s="15">
        <f t="shared" si="0"/>
        <v>5894345.339999999</v>
      </c>
      <c r="D31" s="15">
        <v>508037.12</v>
      </c>
      <c r="E31" s="16">
        <v>586</v>
      </c>
      <c r="F31" s="15">
        <v>123.85107752315943</v>
      </c>
    </row>
    <row r="32" spans="1:6" ht="12.75">
      <c r="A32" s="22">
        <v>38577</v>
      </c>
      <c r="B32" s="15">
        <v>6542653.709999999</v>
      </c>
      <c r="C32" s="15">
        <f t="shared" si="0"/>
        <v>6038863.249999999</v>
      </c>
      <c r="D32" s="15">
        <v>503790.46</v>
      </c>
      <c r="E32" s="16">
        <v>586</v>
      </c>
      <c r="F32" s="15">
        <v>122.81581179912237</v>
      </c>
    </row>
    <row r="33" spans="1:6" ht="12.75">
      <c r="A33" s="22">
        <v>38584</v>
      </c>
      <c r="B33" s="15">
        <v>6415505.470000001</v>
      </c>
      <c r="C33" s="15">
        <f t="shared" si="0"/>
        <v>5878276.330000001</v>
      </c>
      <c r="D33" s="15">
        <v>537229.14</v>
      </c>
      <c r="E33" s="16">
        <v>586</v>
      </c>
      <c r="F33" s="15">
        <v>130.96761092150172</v>
      </c>
    </row>
    <row r="34" spans="1:6" ht="12.75">
      <c r="A34" s="22">
        <v>38591</v>
      </c>
      <c r="B34" s="15">
        <v>5971899.43</v>
      </c>
      <c r="C34" s="15">
        <f t="shared" si="0"/>
        <v>5491425.89</v>
      </c>
      <c r="D34" s="15">
        <v>480473.54</v>
      </c>
      <c r="E34" s="16">
        <v>586</v>
      </c>
      <c r="F34" s="15">
        <v>117.13153096050708</v>
      </c>
    </row>
    <row r="35" spans="1:6" ht="12.75">
      <c r="A35" s="22">
        <v>38598</v>
      </c>
      <c r="B35" s="15">
        <v>5676366.0200000005</v>
      </c>
      <c r="C35" s="15">
        <f t="shared" si="0"/>
        <v>5244785.600000001</v>
      </c>
      <c r="D35" s="15">
        <v>431580.42</v>
      </c>
      <c r="E35" s="16">
        <v>586</v>
      </c>
      <c r="F35" s="15">
        <v>105.2121940516821</v>
      </c>
    </row>
    <row r="36" spans="1:6" ht="12.75">
      <c r="A36" s="22">
        <v>38605</v>
      </c>
      <c r="B36" s="15">
        <v>6158506.04</v>
      </c>
      <c r="C36" s="15">
        <f t="shared" si="0"/>
        <v>5683944.18</v>
      </c>
      <c r="D36" s="15">
        <v>474561.86</v>
      </c>
      <c r="E36" s="16">
        <v>586</v>
      </c>
      <c r="F36" s="15">
        <v>115.69036079960995</v>
      </c>
    </row>
    <row r="37" spans="1:6" ht="12.75">
      <c r="A37" s="22">
        <v>38612</v>
      </c>
      <c r="B37" s="15">
        <v>5863224.449999999</v>
      </c>
      <c r="C37" s="15">
        <f t="shared" si="0"/>
        <v>5387563.14</v>
      </c>
      <c r="D37" s="15">
        <v>475661.31</v>
      </c>
      <c r="E37" s="16">
        <v>586</v>
      </c>
      <c r="F37" s="15">
        <v>115.95838859093124</v>
      </c>
    </row>
    <row r="38" spans="1:6" ht="12.75">
      <c r="A38" s="22">
        <v>38619</v>
      </c>
      <c r="B38" s="15">
        <v>5476442.5</v>
      </c>
      <c r="C38" s="15">
        <f t="shared" si="0"/>
        <v>5027818.57</v>
      </c>
      <c r="D38" s="15">
        <v>448623.93</v>
      </c>
      <c r="E38" s="16">
        <v>586</v>
      </c>
      <c r="F38" s="15">
        <v>109.36712091662605</v>
      </c>
    </row>
    <row r="39" spans="1:6" ht="12.75">
      <c r="A39" s="22">
        <v>38626</v>
      </c>
      <c r="B39" s="15">
        <v>5598648.0200000005</v>
      </c>
      <c r="C39" s="15">
        <f t="shared" si="0"/>
        <v>5153137.100000001</v>
      </c>
      <c r="D39" s="15">
        <v>445510.92</v>
      </c>
      <c r="E39" s="16">
        <v>586</v>
      </c>
      <c r="F39" s="15">
        <v>108.6082203803023</v>
      </c>
    </row>
    <row r="40" spans="1:6" ht="12.75">
      <c r="A40" s="22">
        <v>38633</v>
      </c>
      <c r="B40" s="15">
        <v>5965327.87</v>
      </c>
      <c r="C40" s="15">
        <f t="shared" si="0"/>
        <v>5457960.98</v>
      </c>
      <c r="D40" s="15">
        <v>507366.89</v>
      </c>
      <c r="E40" s="16">
        <v>586</v>
      </c>
      <c r="F40" s="15">
        <v>123.68768649439296</v>
      </c>
    </row>
    <row r="41" spans="1:6" ht="12.75">
      <c r="A41" s="22">
        <v>38640</v>
      </c>
      <c r="B41" s="15">
        <v>5453301.850000001</v>
      </c>
      <c r="C41" s="15">
        <f t="shared" si="0"/>
        <v>4998192.98</v>
      </c>
      <c r="D41" s="15">
        <v>455108.87</v>
      </c>
      <c r="E41" s="16">
        <v>586</v>
      </c>
      <c r="F41" s="15">
        <v>110.94804241833253</v>
      </c>
    </row>
    <row r="42" spans="1:6" ht="12.75">
      <c r="A42" s="22">
        <v>38647</v>
      </c>
      <c r="B42" s="15">
        <v>5154824.57</v>
      </c>
      <c r="C42" s="15">
        <f t="shared" si="0"/>
        <v>4752781.95</v>
      </c>
      <c r="D42" s="15">
        <v>402042.62</v>
      </c>
      <c r="E42" s="16">
        <v>586</v>
      </c>
      <c r="F42" s="15">
        <v>98.01136518771332</v>
      </c>
    </row>
    <row r="43" spans="1:6" ht="12.75">
      <c r="A43" s="22">
        <v>38654</v>
      </c>
      <c r="B43" s="15">
        <v>5248828.63</v>
      </c>
      <c r="C43" s="15">
        <f t="shared" si="0"/>
        <v>4835570.54</v>
      </c>
      <c r="D43" s="15">
        <v>413258.09</v>
      </c>
      <c r="E43" s="16">
        <v>586</v>
      </c>
      <c r="F43" s="15">
        <v>100.74551194539248</v>
      </c>
    </row>
    <row r="44" spans="1:6" ht="12.75">
      <c r="A44" s="22">
        <v>38661</v>
      </c>
      <c r="B44" s="15">
        <v>5122622.46</v>
      </c>
      <c r="C44" s="15">
        <f t="shared" si="0"/>
        <v>4711134.93</v>
      </c>
      <c r="D44" s="15">
        <v>411487.53</v>
      </c>
      <c r="E44" s="16">
        <v>586</v>
      </c>
      <c r="F44" s="15">
        <v>100.31387859580693</v>
      </c>
    </row>
    <row r="45" spans="1:6" ht="12.75">
      <c r="A45" s="22">
        <v>38668</v>
      </c>
      <c r="B45" s="15">
        <v>5769755.64</v>
      </c>
      <c r="C45" s="15">
        <f t="shared" si="0"/>
        <v>5281830.149999999</v>
      </c>
      <c r="D45" s="15">
        <v>487925.49</v>
      </c>
      <c r="E45" s="16">
        <v>586</v>
      </c>
      <c r="F45" s="15">
        <v>118.94819356411506</v>
      </c>
    </row>
    <row r="46" spans="1:6" ht="12.75">
      <c r="A46" s="22">
        <v>38675</v>
      </c>
      <c r="B46" s="15">
        <v>4576080.01</v>
      </c>
      <c r="C46" s="15">
        <f t="shared" si="0"/>
        <v>4183888.8499999996</v>
      </c>
      <c r="D46" s="15">
        <v>392191.16</v>
      </c>
      <c r="E46" s="16">
        <v>586</v>
      </c>
      <c r="F46" s="15">
        <v>95.60974158946856</v>
      </c>
    </row>
    <row r="47" spans="1:6" ht="12.75">
      <c r="A47" s="22">
        <v>38682</v>
      </c>
      <c r="B47" s="15">
        <v>4304592.35</v>
      </c>
      <c r="C47" s="15">
        <f t="shared" si="0"/>
        <v>3960623.8699999996</v>
      </c>
      <c r="D47" s="15">
        <v>343968.48</v>
      </c>
      <c r="E47" s="16">
        <v>586</v>
      </c>
      <c r="F47" s="15">
        <v>83.85384690394929</v>
      </c>
    </row>
    <row r="48" spans="1:6" ht="12.75">
      <c r="A48" s="22">
        <v>38689</v>
      </c>
      <c r="B48" s="15">
        <v>4163061.14</v>
      </c>
      <c r="C48" s="15">
        <f t="shared" si="0"/>
        <v>3816125.08</v>
      </c>
      <c r="D48" s="15">
        <v>346936.06</v>
      </c>
      <c r="E48" s="16">
        <v>586</v>
      </c>
      <c r="F48" s="15">
        <v>84.57729400292538</v>
      </c>
    </row>
    <row r="49" spans="1:6" ht="12.75">
      <c r="A49" s="22">
        <v>38696</v>
      </c>
      <c r="B49" s="15">
        <v>3861789.03</v>
      </c>
      <c r="C49" s="15">
        <f t="shared" si="0"/>
        <v>3560573.1799999997</v>
      </c>
      <c r="D49" s="15">
        <v>301215.85</v>
      </c>
      <c r="E49" s="16">
        <v>586</v>
      </c>
      <c r="F49" s="15">
        <v>73.43146026328621</v>
      </c>
    </row>
    <row r="50" spans="1:6" ht="12.75">
      <c r="A50" s="22">
        <v>38703</v>
      </c>
      <c r="B50" s="15">
        <v>3662549.91</v>
      </c>
      <c r="C50" s="15">
        <f t="shared" si="0"/>
        <v>3363191.08</v>
      </c>
      <c r="D50" s="15">
        <v>299358.83</v>
      </c>
      <c r="E50" s="16">
        <v>586</v>
      </c>
      <c r="F50" s="15">
        <v>72.9787493905412</v>
      </c>
    </row>
    <row r="51" spans="1:6" ht="12.75">
      <c r="A51" s="22">
        <v>38710</v>
      </c>
      <c r="B51" s="15">
        <v>3240553.72</v>
      </c>
      <c r="C51" s="15">
        <f t="shared" si="0"/>
        <v>2975791.77</v>
      </c>
      <c r="D51" s="15">
        <v>264761.95</v>
      </c>
      <c r="E51" s="16">
        <v>586</v>
      </c>
      <c r="F51" s="15">
        <v>64.54460019502682</v>
      </c>
    </row>
    <row r="52" spans="1:6" ht="12.75">
      <c r="A52" s="22">
        <v>38717</v>
      </c>
      <c r="B52" s="15">
        <v>5540408.38</v>
      </c>
      <c r="C52" s="15">
        <f t="shared" si="0"/>
        <v>5057398.67</v>
      </c>
      <c r="D52" s="15">
        <v>483009.71</v>
      </c>
      <c r="E52" s="16">
        <v>586</v>
      </c>
      <c r="F52" s="15">
        <v>117.74980741101903</v>
      </c>
    </row>
    <row r="53" spans="1:6" ht="12.75">
      <c r="A53" s="22">
        <v>38724</v>
      </c>
      <c r="B53" s="15">
        <v>4474238.42</v>
      </c>
      <c r="C53" s="15">
        <f t="shared" si="0"/>
        <v>4111224.65</v>
      </c>
      <c r="D53" s="15">
        <v>363013.77</v>
      </c>
      <c r="E53" s="16">
        <v>586</v>
      </c>
      <c r="F53" s="15">
        <v>88.49677474402729</v>
      </c>
    </row>
    <row r="54" spans="1:6" ht="12.75">
      <c r="A54" s="22">
        <v>38731</v>
      </c>
      <c r="B54" s="15">
        <v>4603939.65</v>
      </c>
      <c r="C54" s="15">
        <f t="shared" si="0"/>
        <v>4216017.53</v>
      </c>
      <c r="D54" s="15">
        <v>387922.12</v>
      </c>
      <c r="E54" s="16">
        <v>586</v>
      </c>
      <c r="F54" s="15">
        <v>94.56901999024866</v>
      </c>
    </row>
    <row r="55" spans="1:6" ht="12.75">
      <c r="A55" s="22">
        <v>38738</v>
      </c>
      <c r="B55" s="15">
        <v>4484819.1</v>
      </c>
      <c r="C55" s="15">
        <f t="shared" si="0"/>
        <v>4109630.5799999996</v>
      </c>
      <c r="D55" s="15">
        <v>375188.52</v>
      </c>
      <c r="E55" s="16">
        <v>586</v>
      </c>
      <c r="F55" s="15">
        <v>91.46477815699657</v>
      </c>
    </row>
    <row r="56" spans="1:6" ht="12.75">
      <c r="A56" s="22">
        <v>38745</v>
      </c>
      <c r="B56" s="15">
        <v>5055069.03</v>
      </c>
      <c r="C56" s="15">
        <f t="shared" si="0"/>
        <v>4626502.5600000005</v>
      </c>
      <c r="D56" s="15">
        <v>428566.47</v>
      </c>
      <c r="E56" s="16">
        <v>586</v>
      </c>
      <c r="F56" s="15">
        <v>104.47744271087274</v>
      </c>
    </row>
    <row r="57" spans="1:6" ht="12.75">
      <c r="A57" s="22">
        <v>38752</v>
      </c>
      <c r="B57" s="15">
        <v>4877586.95</v>
      </c>
      <c r="C57" s="15">
        <f t="shared" si="0"/>
        <v>4482242.37</v>
      </c>
      <c r="D57" s="15">
        <v>395344.58</v>
      </c>
      <c r="E57" s="16">
        <v>586</v>
      </c>
      <c r="F57" s="15">
        <v>96.37849341784498</v>
      </c>
    </row>
    <row r="58" spans="1:6" ht="12.75">
      <c r="A58" s="22">
        <v>38759</v>
      </c>
      <c r="B58" s="15">
        <v>4597126.06</v>
      </c>
      <c r="C58" s="15">
        <f t="shared" si="0"/>
        <v>4201953.819999999</v>
      </c>
      <c r="D58" s="15">
        <v>395172.24</v>
      </c>
      <c r="E58" s="16">
        <v>586</v>
      </c>
      <c r="F58" s="15">
        <v>96.33647976596782</v>
      </c>
    </row>
    <row r="59" spans="1:6" ht="12.75">
      <c r="A59" s="22">
        <v>38766</v>
      </c>
      <c r="B59" s="15">
        <v>4626682.54</v>
      </c>
      <c r="C59" s="15">
        <f t="shared" si="0"/>
        <v>4240656.0600000005</v>
      </c>
      <c r="D59" s="15">
        <v>386026.48</v>
      </c>
      <c r="E59" s="16">
        <v>586</v>
      </c>
      <c r="F59" s="15">
        <v>94.10689419795222</v>
      </c>
    </row>
    <row r="60" spans="1:6" ht="12.75">
      <c r="A60" s="22">
        <v>38773</v>
      </c>
      <c r="B60" s="15">
        <v>5894064.72</v>
      </c>
      <c r="C60" s="15">
        <f t="shared" si="0"/>
        <v>5414311.89</v>
      </c>
      <c r="D60" s="15">
        <v>479752.83</v>
      </c>
      <c r="E60" s="16">
        <v>586</v>
      </c>
      <c r="F60" s="15">
        <v>116.95583373963919</v>
      </c>
    </row>
    <row r="61" spans="1:6" ht="12.75">
      <c r="A61" s="22">
        <v>38780</v>
      </c>
      <c r="B61" s="15">
        <v>5191737.92</v>
      </c>
      <c r="C61" s="15">
        <f t="shared" si="0"/>
        <v>4756604.11</v>
      </c>
      <c r="D61" s="15">
        <v>435133.81</v>
      </c>
      <c r="E61" s="16">
        <v>586</v>
      </c>
      <c r="F61" s="15">
        <v>106.0784519746465</v>
      </c>
    </row>
    <row r="62" spans="1:6" ht="12.75">
      <c r="A62" s="22">
        <v>38787</v>
      </c>
      <c r="B62" s="15">
        <v>6913585.459999999</v>
      </c>
      <c r="C62" s="15">
        <f t="shared" si="0"/>
        <v>6385551.1499999985</v>
      </c>
      <c r="D62" s="15">
        <v>528034.31</v>
      </c>
      <c r="E62" s="16">
        <v>586</v>
      </c>
      <c r="F62" s="15">
        <v>128.72606289614822</v>
      </c>
    </row>
    <row r="63" spans="1:6" ht="12.75">
      <c r="A63" s="22">
        <v>38794</v>
      </c>
      <c r="B63" s="15">
        <v>6750905.48</v>
      </c>
      <c r="C63" s="15">
        <f t="shared" si="0"/>
        <v>6202762.24</v>
      </c>
      <c r="D63" s="15">
        <v>548143.24</v>
      </c>
      <c r="E63" s="16">
        <v>586</v>
      </c>
      <c r="F63" s="15">
        <v>133.62828863968795</v>
      </c>
    </row>
    <row r="64" spans="1:6" ht="12.75">
      <c r="A64" s="22">
        <v>38801</v>
      </c>
      <c r="B64" s="15">
        <v>6473183.07</v>
      </c>
      <c r="C64" s="15">
        <f t="shared" si="0"/>
        <v>5942303.79</v>
      </c>
      <c r="D64" s="15">
        <v>530879.28</v>
      </c>
      <c r="E64" s="16">
        <v>586</v>
      </c>
      <c r="F64" s="15">
        <v>129.4196196977084</v>
      </c>
    </row>
    <row r="65" spans="1:6" ht="12.75">
      <c r="A65" s="22">
        <v>38808</v>
      </c>
      <c r="B65" s="15">
        <v>6552698</v>
      </c>
      <c r="C65" s="15">
        <f t="shared" si="0"/>
        <v>5999068.93</v>
      </c>
      <c r="D65" s="15">
        <v>553629.07</v>
      </c>
      <c r="E65" s="16">
        <v>586</v>
      </c>
      <c r="F65" s="15">
        <v>134.96564358849344</v>
      </c>
    </row>
    <row r="67" spans="1:7" ht="13.5" thickBot="1">
      <c r="A67" s="22" t="s">
        <v>12</v>
      </c>
      <c r="B67" s="17">
        <f>SUM(B20:B65)</f>
        <v>251391189.52999988</v>
      </c>
      <c r="C67" s="17">
        <f>SUM(C20:C65)</f>
        <v>230904595.7200001</v>
      </c>
      <c r="D67" s="17">
        <f>SUM(D20:D65)</f>
        <v>20486593.809999995</v>
      </c>
      <c r="E67" s="24">
        <f>SUM(E20:E65)/COUNT(E20:E65)</f>
        <v>586</v>
      </c>
      <c r="F67" s="17">
        <v>110</v>
      </c>
      <c r="G67" s="15"/>
    </row>
    <row r="68" spans="1:4" s="21" customFormat="1" ht="13.5" thickTop="1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36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44653</v>
      </c>
      <c r="B12" s="15">
        <v>22309109.259999998</v>
      </c>
      <c r="C12" s="15">
        <v>277961.31</v>
      </c>
      <c r="D12" s="15">
        <f aca="true" t="shared" si="0" ref="D12:D63">IF(ISBLANK(B12),"",B12-C12-E12)</f>
        <v>20430151.759999998</v>
      </c>
      <c r="E12" s="15">
        <v>1600996.1900000006</v>
      </c>
      <c r="F12" s="16">
        <v>879</v>
      </c>
      <c r="G12" s="15">
        <f>IF(ISBLANK(B12),"",E12/F12/7)</f>
        <v>260.1976580529824</v>
      </c>
    </row>
    <row r="13" spans="1:7" ht="12.75">
      <c r="A13" s="22">
        <f aca="true" t="shared" si="1" ref="A13:A63">+A12+7</f>
        <v>44660</v>
      </c>
      <c r="B13" s="15">
        <v>22759459.28</v>
      </c>
      <c r="C13" s="15">
        <v>283180.46</v>
      </c>
      <c r="D13" s="15">
        <f>IF(ISBLANK(B13),"",B13-C13-E13)</f>
        <v>20925807</v>
      </c>
      <c r="E13" s="15">
        <v>1550471.8199999998</v>
      </c>
      <c r="F13" s="16">
        <v>879</v>
      </c>
      <c r="G13" s="15">
        <f>IF(ISBLANK(B13),"",E13/F13/7)</f>
        <v>251.98631886884442</v>
      </c>
    </row>
    <row r="14" spans="1:7" ht="12.75">
      <c r="A14" s="22">
        <f t="shared" si="1"/>
        <v>44667</v>
      </c>
      <c r="B14" s="15">
        <v>22181727.610000003</v>
      </c>
      <c r="C14" s="15">
        <v>281026.45</v>
      </c>
      <c r="D14" s="15">
        <f t="shared" si="0"/>
        <v>20319053.350000005</v>
      </c>
      <c r="E14" s="15">
        <v>1581647.8099999998</v>
      </c>
      <c r="F14" s="16">
        <v>879</v>
      </c>
      <c r="G14" s="15">
        <f>IF(ISBLANK(B14),"",E14/F14/7)</f>
        <v>257.0531139281651</v>
      </c>
    </row>
    <row r="15" spans="1:7" ht="12.75">
      <c r="A15" s="22">
        <f t="shared" si="1"/>
        <v>44674</v>
      </c>
      <c r="B15" s="15">
        <v>21328508.07</v>
      </c>
      <c r="C15" s="15">
        <v>135537.83000000002</v>
      </c>
      <c r="D15" s="15">
        <f>IF(ISBLANK(B15),"",B15-C15-E15)</f>
        <v>19563433.090000004</v>
      </c>
      <c r="E15" s="15">
        <v>1629537.1499999994</v>
      </c>
      <c r="F15" s="16">
        <v>879</v>
      </c>
      <c r="G15" s="15">
        <f>IF(ISBLANK(B15),"",E15/F15/7)</f>
        <v>264.83620185275464</v>
      </c>
    </row>
    <row r="16" spans="1:7" ht="12.75">
      <c r="A16" s="22">
        <f t="shared" si="1"/>
        <v>44681</v>
      </c>
      <c r="B16" s="15">
        <v>22889063.67</v>
      </c>
      <c r="C16" s="15">
        <v>280451.81</v>
      </c>
      <c r="D16" s="15">
        <f>IF(ISBLANK(B16),"",B16-C16-E16)</f>
        <v>20952362.300000004</v>
      </c>
      <c r="E16" s="15">
        <v>1656249.5599999998</v>
      </c>
      <c r="F16" s="16">
        <v>879</v>
      </c>
      <c r="G16" s="15">
        <f>IF(ISBLANK(B16),"",E16/F16/7)</f>
        <v>269.1775654152446</v>
      </c>
    </row>
    <row r="17" spans="1:10" ht="12.75">
      <c r="A17" s="22">
        <f t="shared" si="1"/>
        <v>44688</v>
      </c>
      <c r="B17" s="15">
        <v>21097049.060000002</v>
      </c>
      <c r="C17" s="15">
        <v>239282.03999999998</v>
      </c>
      <c r="D17" s="15">
        <f aca="true" t="shared" si="2" ref="D17:D35">IF(ISBLANK(B17),"",B17-C17-E17)</f>
        <v>19336915.740000002</v>
      </c>
      <c r="E17" s="15">
        <v>1520851.28</v>
      </c>
      <c r="F17" s="16">
        <v>879</v>
      </c>
      <c r="G17" s="15">
        <f aca="true" t="shared" si="3" ref="G17:G63">IF(ISBLANK(B17),"",E17/F17/7)</f>
        <v>247.17231919388914</v>
      </c>
      <c r="J17" s="15"/>
    </row>
    <row r="18" spans="1:7" ht="12.75">
      <c r="A18" s="22">
        <f t="shared" si="1"/>
        <v>44695</v>
      </c>
      <c r="B18" s="15">
        <v>19407108.759999998</v>
      </c>
      <c r="C18" s="15">
        <v>219827.48999999996</v>
      </c>
      <c r="D18" s="15">
        <f t="shared" si="2"/>
        <v>17872744.75</v>
      </c>
      <c r="E18" s="15">
        <v>1314536.52</v>
      </c>
      <c r="F18" s="16">
        <v>879</v>
      </c>
      <c r="G18" s="15">
        <f t="shared" si="3"/>
        <v>213.6415602145295</v>
      </c>
    </row>
    <row r="19" spans="1:7" ht="12.75">
      <c r="A19" s="22">
        <f t="shared" si="1"/>
        <v>44702</v>
      </c>
      <c r="B19" s="15">
        <v>20402019.299999997</v>
      </c>
      <c r="C19" s="15">
        <v>170590.45</v>
      </c>
      <c r="D19" s="15">
        <f t="shared" si="2"/>
        <v>18754785.38</v>
      </c>
      <c r="E19" s="15">
        <v>1476643.4700000002</v>
      </c>
      <c r="F19" s="16">
        <v>879</v>
      </c>
      <c r="G19" s="15">
        <f t="shared" si="3"/>
        <v>239.9875621647977</v>
      </c>
    </row>
    <row r="20" spans="1:7" ht="12.75">
      <c r="A20" s="22">
        <f t="shared" si="1"/>
        <v>44709</v>
      </c>
      <c r="B20" s="15">
        <v>20525036.47</v>
      </c>
      <c r="C20" s="15">
        <v>223681.4</v>
      </c>
      <c r="D20" s="15">
        <f t="shared" si="2"/>
        <v>18735941.58</v>
      </c>
      <c r="E20" s="15">
        <v>1565413.4900000002</v>
      </c>
      <c r="F20" s="16">
        <v>879</v>
      </c>
      <c r="G20" s="15">
        <f t="shared" si="3"/>
        <v>254.41467414269465</v>
      </c>
    </row>
    <row r="21" spans="1:7" ht="12.75">
      <c r="A21" s="22">
        <f t="shared" si="1"/>
        <v>44716</v>
      </c>
      <c r="B21" s="15">
        <v>19991172.91</v>
      </c>
      <c r="C21" s="15">
        <v>205534.84</v>
      </c>
      <c r="D21" s="15">
        <f t="shared" si="2"/>
        <v>18371194.1</v>
      </c>
      <c r="E21" s="15">
        <v>1414443.9699999997</v>
      </c>
      <c r="F21" s="16">
        <v>879</v>
      </c>
      <c r="G21" s="15">
        <f t="shared" si="3"/>
        <v>229.8787534535998</v>
      </c>
    </row>
    <row r="22" spans="1:7" ht="12.75">
      <c r="A22" s="22">
        <f t="shared" si="1"/>
        <v>44723</v>
      </c>
      <c r="B22" s="15">
        <v>20619273.95</v>
      </c>
      <c r="C22" s="15">
        <v>224640.65000000002</v>
      </c>
      <c r="D22" s="15">
        <f t="shared" si="2"/>
        <v>19010046.85</v>
      </c>
      <c r="E22" s="15">
        <v>1384586.4500000004</v>
      </c>
      <c r="F22" s="16">
        <v>894</v>
      </c>
      <c r="G22" s="15">
        <f t="shared" si="3"/>
        <v>221.25063119207422</v>
      </c>
    </row>
    <row r="23" spans="1:7" ht="12.75">
      <c r="A23" s="22">
        <f t="shared" si="1"/>
        <v>44730</v>
      </c>
      <c r="B23" s="15">
        <v>20659525.299999997</v>
      </c>
      <c r="C23" s="15">
        <v>216914.40999999997</v>
      </c>
      <c r="D23" s="15">
        <f t="shared" si="2"/>
        <v>18916406.699999996</v>
      </c>
      <c r="E23" s="18">
        <v>1526204.1900000006</v>
      </c>
      <c r="F23" s="16">
        <v>906</v>
      </c>
      <c r="G23" s="15">
        <f t="shared" si="3"/>
        <v>240.65029801324513</v>
      </c>
    </row>
    <row r="24" spans="1:7" ht="12.75">
      <c r="A24" s="22">
        <f t="shared" si="1"/>
        <v>44737</v>
      </c>
      <c r="B24" s="15">
        <v>20237579.73</v>
      </c>
      <c r="C24" s="15">
        <v>228047.99999999997</v>
      </c>
      <c r="D24" s="15">
        <f t="shared" si="2"/>
        <v>18619510.72</v>
      </c>
      <c r="E24" s="18">
        <v>1390021.01</v>
      </c>
      <c r="F24" s="16">
        <v>906</v>
      </c>
      <c r="G24" s="15">
        <f t="shared" si="3"/>
        <v>219.17707505518766</v>
      </c>
    </row>
    <row r="25" spans="1:7" ht="12.75">
      <c r="A25" s="22">
        <f t="shared" si="1"/>
        <v>44744</v>
      </c>
      <c r="B25" s="15">
        <v>21148043.95</v>
      </c>
      <c r="C25" s="15">
        <v>211228.54</v>
      </c>
      <c r="D25" s="15">
        <f t="shared" si="2"/>
        <v>19310563.06</v>
      </c>
      <c r="E25" s="18">
        <v>1626252.3500000003</v>
      </c>
      <c r="F25" s="16">
        <v>906</v>
      </c>
      <c r="G25" s="15">
        <f t="shared" si="3"/>
        <v>256.4257883948282</v>
      </c>
    </row>
    <row r="26" spans="1:7" ht="12.75">
      <c r="A26" s="22">
        <f t="shared" si="1"/>
        <v>44751</v>
      </c>
      <c r="B26" s="15">
        <v>20550876.22</v>
      </c>
      <c r="C26" s="15">
        <v>208096.53</v>
      </c>
      <c r="D26" s="15">
        <f t="shared" si="2"/>
        <v>18762439.86</v>
      </c>
      <c r="E26" s="18">
        <v>1580339.8299999996</v>
      </c>
      <c r="F26" s="16">
        <v>906</v>
      </c>
      <c r="G26" s="15">
        <f t="shared" si="3"/>
        <v>249.1863497319457</v>
      </c>
    </row>
    <row r="27" spans="1:7" ht="12.75">
      <c r="A27" s="22">
        <f t="shared" si="1"/>
        <v>44758</v>
      </c>
      <c r="B27" s="15">
        <v>20017656.05</v>
      </c>
      <c r="C27" s="15">
        <v>214830.63000000003</v>
      </c>
      <c r="D27" s="15">
        <f t="shared" si="2"/>
        <v>18386377.16</v>
      </c>
      <c r="E27" s="18">
        <v>1416448.2600000002</v>
      </c>
      <c r="F27" s="16">
        <v>905</v>
      </c>
      <c r="G27" s="15">
        <f t="shared" si="3"/>
        <v>223.59088555643257</v>
      </c>
    </row>
    <row r="28" spans="1:7" ht="12.75">
      <c r="A28" s="22">
        <f t="shared" si="1"/>
        <v>44765</v>
      </c>
      <c r="B28" s="15">
        <v>20785209.81</v>
      </c>
      <c r="C28" s="15">
        <v>234915.91999999998</v>
      </c>
      <c r="D28" s="15">
        <f t="shared" si="2"/>
        <v>19129909.349999998</v>
      </c>
      <c r="E28" s="18">
        <v>1420384.5400000003</v>
      </c>
      <c r="F28" s="16">
        <v>905</v>
      </c>
      <c r="G28" s="15">
        <f t="shared" si="3"/>
        <v>224.21223993685877</v>
      </c>
    </row>
    <row r="29" spans="1:7" ht="12.75">
      <c r="A29" s="22">
        <f t="shared" si="1"/>
        <v>44772</v>
      </c>
      <c r="B29" s="15">
        <v>20893257.34</v>
      </c>
      <c r="C29" s="15">
        <v>227804.1</v>
      </c>
      <c r="D29" s="15">
        <f t="shared" si="2"/>
        <v>19104861.54</v>
      </c>
      <c r="E29" s="18">
        <v>1560591.7</v>
      </c>
      <c r="F29" s="16">
        <v>905</v>
      </c>
      <c r="G29" s="15">
        <f t="shared" si="3"/>
        <v>246.34438831886345</v>
      </c>
    </row>
    <row r="30" spans="1:7" ht="12.75">
      <c r="A30" s="22">
        <f t="shared" si="1"/>
        <v>44779</v>
      </c>
      <c r="B30" s="15">
        <v>20159432.970000003</v>
      </c>
      <c r="C30" s="15">
        <v>237589.07</v>
      </c>
      <c r="D30" s="15">
        <f t="shared" si="2"/>
        <v>18475910.21</v>
      </c>
      <c r="E30" s="33">
        <v>1445933.6900000002</v>
      </c>
      <c r="F30" s="16">
        <v>905</v>
      </c>
      <c r="G30" s="15">
        <f t="shared" si="3"/>
        <v>228.24525493291245</v>
      </c>
    </row>
    <row r="31" spans="1:7" ht="12.75">
      <c r="A31" s="22">
        <f t="shared" si="1"/>
        <v>44786</v>
      </c>
      <c r="B31" s="15">
        <v>20267451.38</v>
      </c>
      <c r="C31" s="15">
        <v>233964.01</v>
      </c>
      <c r="D31" s="15">
        <f t="shared" si="2"/>
        <v>18599145.069999997</v>
      </c>
      <c r="E31" s="18">
        <v>1434342.2999999998</v>
      </c>
      <c r="F31" s="16">
        <v>905</v>
      </c>
      <c r="G31" s="15">
        <f t="shared" si="3"/>
        <v>226.4155169692186</v>
      </c>
    </row>
    <row r="32" spans="1:7" ht="12.75">
      <c r="A32" s="22">
        <f t="shared" si="1"/>
        <v>44793</v>
      </c>
      <c r="B32" s="15">
        <v>20386900.01</v>
      </c>
      <c r="C32" s="15">
        <v>244458.05000000002</v>
      </c>
      <c r="D32" s="15">
        <f t="shared" si="2"/>
        <v>18679717.82</v>
      </c>
      <c r="E32" s="18">
        <v>1462724.1400000001</v>
      </c>
      <c r="F32" s="16">
        <v>905</v>
      </c>
      <c r="G32" s="15">
        <f t="shared" si="3"/>
        <v>230.89568113654303</v>
      </c>
    </row>
    <row r="33" spans="1:7" ht="12.75">
      <c r="A33" s="22">
        <f t="shared" si="1"/>
        <v>44800</v>
      </c>
      <c r="B33" s="15">
        <v>20955775.070000004</v>
      </c>
      <c r="C33" s="15">
        <v>254846.79</v>
      </c>
      <c r="D33" s="15">
        <f t="shared" si="2"/>
        <v>19146348.610000003</v>
      </c>
      <c r="E33" s="18">
        <v>1554579.6700000004</v>
      </c>
      <c r="F33" s="16">
        <v>905</v>
      </c>
      <c r="G33" s="15">
        <f t="shared" si="3"/>
        <v>245.3953701657459</v>
      </c>
    </row>
    <row r="34" spans="1:7" ht="12.75">
      <c r="A34" s="22">
        <f t="shared" si="1"/>
        <v>44807</v>
      </c>
      <c r="B34" s="15">
        <v>20904436.009999998</v>
      </c>
      <c r="C34" s="15">
        <v>211379.96000000002</v>
      </c>
      <c r="D34" s="15">
        <f t="shared" si="2"/>
        <v>19102133.679999996</v>
      </c>
      <c r="E34" s="18">
        <v>1590922.3699999996</v>
      </c>
      <c r="F34" s="16">
        <v>905</v>
      </c>
      <c r="G34" s="15">
        <f t="shared" si="3"/>
        <v>251.13218153117595</v>
      </c>
    </row>
    <row r="35" spans="1:7" ht="12.75">
      <c r="A35" s="22">
        <f t="shared" si="1"/>
        <v>44814</v>
      </c>
      <c r="B35" s="15">
        <v>20634407.36</v>
      </c>
      <c r="C35" s="15">
        <v>229309.33</v>
      </c>
      <c r="D35" s="15">
        <f t="shared" si="2"/>
        <v>18869264.34</v>
      </c>
      <c r="E35" s="18">
        <v>1535833.69</v>
      </c>
      <c r="F35" s="16">
        <v>905</v>
      </c>
      <c r="G35" s="15">
        <f t="shared" si="3"/>
        <v>242.43625730071034</v>
      </c>
    </row>
    <row r="36" spans="1:7" ht="12.75">
      <c r="A36" s="22">
        <f t="shared" si="1"/>
        <v>44821</v>
      </c>
      <c r="B36" s="15">
        <v>20174964.49</v>
      </c>
      <c r="C36" s="15">
        <v>226032.66</v>
      </c>
      <c r="D36" s="15">
        <f t="shared" si="0"/>
        <v>18425287.4</v>
      </c>
      <c r="E36" s="18">
        <v>1523644.430000001</v>
      </c>
      <c r="F36" s="16">
        <v>905</v>
      </c>
      <c r="G36" s="15">
        <f t="shared" si="3"/>
        <v>240.51214364640902</v>
      </c>
    </row>
    <row r="37" spans="1:7" ht="12.75">
      <c r="A37" s="22">
        <f t="shared" si="1"/>
        <v>44828</v>
      </c>
      <c r="B37" s="15">
        <v>19580391.14</v>
      </c>
      <c r="C37" s="15">
        <v>213241.43</v>
      </c>
      <c r="D37" s="15">
        <f t="shared" si="0"/>
        <v>17881946.29</v>
      </c>
      <c r="E37" s="18">
        <v>1485203.4200000002</v>
      </c>
      <c r="F37" s="16">
        <v>905</v>
      </c>
      <c r="G37" s="15">
        <f t="shared" si="3"/>
        <v>234.44410734017364</v>
      </c>
    </row>
    <row r="38" spans="1:7" ht="12.75">
      <c r="A38" s="22">
        <f t="shared" si="1"/>
        <v>44835</v>
      </c>
      <c r="B38" s="15">
        <v>19761078.26</v>
      </c>
      <c r="C38" s="15">
        <v>185223.97</v>
      </c>
      <c r="D38" s="15">
        <f t="shared" si="0"/>
        <v>18217814.900000002</v>
      </c>
      <c r="E38" s="18">
        <v>1358039.3900000001</v>
      </c>
      <c r="F38" s="16">
        <v>905</v>
      </c>
      <c r="G38" s="15">
        <f t="shared" si="3"/>
        <v>214.37085872138914</v>
      </c>
    </row>
    <row r="39" spans="1:7" ht="12.75">
      <c r="A39" s="22">
        <f t="shared" si="1"/>
        <v>44842</v>
      </c>
      <c r="B39" s="15">
        <v>19555339.43</v>
      </c>
      <c r="C39" s="15">
        <v>201669.66</v>
      </c>
      <c r="D39" s="15">
        <f t="shared" si="0"/>
        <v>17871083.43</v>
      </c>
      <c r="E39" s="33">
        <v>1482586.3399999999</v>
      </c>
      <c r="F39" s="16">
        <v>905</v>
      </c>
      <c r="G39" s="15">
        <f t="shared" si="3"/>
        <v>234.03099289660614</v>
      </c>
    </row>
    <row r="40" spans="1:7" ht="12.75">
      <c r="A40" s="22">
        <f t="shared" si="1"/>
        <v>44849</v>
      </c>
      <c r="B40" s="15">
        <v>19616127.31</v>
      </c>
      <c r="C40" s="15">
        <v>185020.21</v>
      </c>
      <c r="D40" s="15">
        <f t="shared" si="0"/>
        <v>17964026.659999996</v>
      </c>
      <c r="E40" s="18">
        <v>1467080.4400000004</v>
      </c>
      <c r="F40" s="16">
        <v>905</v>
      </c>
      <c r="G40" s="15">
        <f t="shared" si="3"/>
        <v>231.58333701657466</v>
      </c>
    </row>
    <row r="41" spans="1:7" ht="12.75">
      <c r="A41" s="22">
        <f t="shared" si="1"/>
        <v>44856</v>
      </c>
      <c r="B41" s="15">
        <v>19633656.15</v>
      </c>
      <c r="C41" s="15">
        <v>167772.02999999997</v>
      </c>
      <c r="D41" s="15">
        <f t="shared" si="0"/>
        <v>18008252.209999997</v>
      </c>
      <c r="E41" s="18">
        <v>1457631.9099999997</v>
      </c>
      <c r="F41" s="16">
        <v>905</v>
      </c>
      <c r="G41" s="15">
        <f t="shared" si="3"/>
        <v>230.0918563535911</v>
      </c>
    </row>
    <row r="42" spans="1:7" ht="12.75">
      <c r="A42" s="22">
        <f t="shared" si="1"/>
        <v>44863</v>
      </c>
      <c r="B42" s="15">
        <v>19978193.65</v>
      </c>
      <c r="C42" s="15">
        <v>217038.14</v>
      </c>
      <c r="D42" s="15">
        <f t="shared" si="0"/>
        <v>18223981.9</v>
      </c>
      <c r="E42" s="18">
        <v>1537173.6099999996</v>
      </c>
      <c r="F42" s="16">
        <v>905</v>
      </c>
      <c r="G42" s="15">
        <f t="shared" si="3"/>
        <v>242.64776795580104</v>
      </c>
    </row>
    <row r="43" spans="1:7" ht="12.75">
      <c r="A43" s="22">
        <f t="shared" si="1"/>
        <v>44870</v>
      </c>
      <c r="B43" s="15">
        <v>21055968.959999997</v>
      </c>
      <c r="C43" s="15">
        <v>217319.82</v>
      </c>
      <c r="D43" s="15">
        <f t="shared" si="0"/>
        <v>19303387.33</v>
      </c>
      <c r="E43" s="18">
        <v>1535261.8099999996</v>
      </c>
      <c r="F43" s="16">
        <v>905</v>
      </c>
      <c r="G43" s="15">
        <f t="shared" si="3"/>
        <v>242.3459842146803</v>
      </c>
    </row>
    <row r="44" spans="1:7" ht="12.75">
      <c r="A44" s="22">
        <f t="shared" si="1"/>
        <v>44877</v>
      </c>
      <c r="B44" s="15">
        <v>20648042.08</v>
      </c>
      <c r="C44" s="15">
        <v>206688.05</v>
      </c>
      <c r="D44" s="15">
        <f t="shared" si="0"/>
        <v>18914607.249999996</v>
      </c>
      <c r="E44" s="18">
        <v>1526746.7799999996</v>
      </c>
      <c r="F44" s="16">
        <v>905</v>
      </c>
      <c r="G44" s="15">
        <f t="shared" si="3"/>
        <v>241.00185951065504</v>
      </c>
    </row>
    <row r="45" spans="1:7" ht="12.75">
      <c r="A45" s="22">
        <f t="shared" si="1"/>
        <v>44884</v>
      </c>
      <c r="B45" s="18">
        <v>14374269.490000002</v>
      </c>
      <c r="C45" s="18">
        <v>121941.29000000001</v>
      </c>
      <c r="D45" s="18">
        <f t="shared" si="0"/>
        <v>13129831.900000002</v>
      </c>
      <c r="E45" s="33">
        <v>1122496.3000000003</v>
      </c>
      <c r="F45" s="34">
        <v>905</v>
      </c>
      <c r="G45" s="18">
        <f t="shared" si="3"/>
        <v>177.1896290449882</v>
      </c>
    </row>
    <row r="46" spans="1:7" ht="12.75">
      <c r="A46" s="22">
        <f t="shared" si="1"/>
        <v>44891</v>
      </c>
      <c r="B46" s="15">
        <v>17919515.57</v>
      </c>
      <c r="C46" s="15">
        <v>156462.42</v>
      </c>
      <c r="D46" s="15">
        <f t="shared" si="0"/>
        <v>16403116.549999999</v>
      </c>
      <c r="E46" s="18">
        <v>1359936.6</v>
      </c>
      <c r="F46" s="16">
        <v>905</v>
      </c>
      <c r="G46" s="15">
        <f t="shared" si="3"/>
        <v>214.67033938437254</v>
      </c>
    </row>
    <row r="47" spans="1:7" ht="12.75">
      <c r="A47" s="22">
        <f t="shared" si="1"/>
        <v>44898</v>
      </c>
      <c r="B47" s="15">
        <v>18654936.73</v>
      </c>
      <c r="C47" s="15">
        <v>196395.96999999997</v>
      </c>
      <c r="D47" s="15">
        <f t="shared" si="0"/>
        <v>16986573.43</v>
      </c>
      <c r="E47" s="18">
        <v>1471967.3300000003</v>
      </c>
      <c r="F47" s="16">
        <v>905</v>
      </c>
      <c r="G47" s="15">
        <f t="shared" si="3"/>
        <v>232.3547482241516</v>
      </c>
    </row>
    <row r="48" spans="1:9" ht="12.75">
      <c r="A48" s="22">
        <f t="shared" si="1"/>
        <v>44905</v>
      </c>
      <c r="B48" s="15">
        <v>18770949.08</v>
      </c>
      <c r="C48" s="15">
        <v>201696.09</v>
      </c>
      <c r="D48" s="15">
        <f t="shared" si="0"/>
        <v>17166769.97</v>
      </c>
      <c r="E48" s="18">
        <v>1402483.02</v>
      </c>
      <c r="F48" s="16">
        <v>905</v>
      </c>
      <c r="G48" s="15">
        <f t="shared" si="3"/>
        <v>221.3864277821626</v>
      </c>
      <c r="I48" s="31"/>
    </row>
    <row r="49" spans="1:7" ht="12.75">
      <c r="A49" s="22">
        <f t="shared" si="1"/>
        <v>44912</v>
      </c>
      <c r="B49" s="15">
        <v>14991530.939999998</v>
      </c>
      <c r="C49" s="15">
        <v>150003.19</v>
      </c>
      <c r="D49" s="15">
        <f t="shared" si="0"/>
        <v>13716864.979999999</v>
      </c>
      <c r="E49" s="18">
        <v>1124662.7699999996</v>
      </c>
      <c r="F49" s="16">
        <v>905</v>
      </c>
      <c r="G49" s="15">
        <f t="shared" si="3"/>
        <v>177.53161325966843</v>
      </c>
    </row>
    <row r="50" spans="1:7" ht="12.75">
      <c r="A50" s="22">
        <f t="shared" si="1"/>
        <v>44919</v>
      </c>
      <c r="B50" s="15">
        <v>11892431.33</v>
      </c>
      <c r="C50" s="15">
        <v>127540.62000000001</v>
      </c>
      <c r="D50" s="15">
        <f t="shared" si="0"/>
        <v>10840893.23</v>
      </c>
      <c r="E50" s="18">
        <v>923997.4799999999</v>
      </c>
      <c r="F50" s="16">
        <v>905</v>
      </c>
      <c r="G50" s="15">
        <f t="shared" si="3"/>
        <v>145.85595580110495</v>
      </c>
    </row>
    <row r="51" spans="1:7" ht="12.75">
      <c r="A51" s="22">
        <f t="shared" si="1"/>
        <v>44926</v>
      </c>
      <c r="B51" s="15">
        <v>22481776.96</v>
      </c>
      <c r="C51" s="15">
        <v>238205.93000000002</v>
      </c>
      <c r="D51" s="15">
        <f t="shared" si="0"/>
        <v>20497118.01</v>
      </c>
      <c r="E51" s="18">
        <v>1746453.020000001</v>
      </c>
      <c r="F51" s="16">
        <v>905</v>
      </c>
      <c r="G51" s="15">
        <f t="shared" si="3"/>
        <v>275.68319179163393</v>
      </c>
    </row>
    <row r="52" spans="1:7" ht="12.75">
      <c r="A52" s="22">
        <f t="shared" si="1"/>
        <v>44933</v>
      </c>
      <c r="B52" s="15">
        <v>20665718.85</v>
      </c>
      <c r="C52" s="15">
        <v>232194.36</v>
      </c>
      <c r="D52" s="15">
        <f>IF(ISBLANK(B52),"",B52-C52-E52)</f>
        <v>18869639.62</v>
      </c>
      <c r="E52" s="18">
        <v>1563884.8699999999</v>
      </c>
      <c r="F52" s="16">
        <v>895</v>
      </c>
      <c r="G52" s="15">
        <f t="shared" si="3"/>
        <v>249.62248523543494</v>
      </c>
    </row>
    <row r="53" spans="1:7" ht="12.75">
      <c r="A53" s="22">
        <f t="shared" si="1"/>
        <v>44940</v>
      </c>
      <c r="B53" s="15">
        <v>18812024.950000003</v>
      </c>
      <c r="C53" s="15">
        <v>185180.75</v>
      </c>
      <c r="D53" s="15">
        <f t="shared" si="0"/>
        <v>17160026.780000005</v>
      </c>
      <c r="E53" s="18">
        <v>1466817.419999999</v>
      </c>
      <c r="F53" s="16">
        <v>905</v>
      </c>
      <c r="G53" s="15">
        <f t="shared" si="3"/>
        <v>231.54181846882383</v>
      </c>
    </row>
    <row r="54" spans="1:7" ht="12.75">
      <c r="A54" s="22">
        <f t="shared" si="1"/>
        <v>44947</v>
      </c>
      <c r="B54" s="15">
        <v>20071498.06</v>
      </c>
      <c r="C54" s="15">
        <v>204112.87</v>
      </c>
      <c r="D54" s="15">
        <f t="shared" si="0"/>
        <v>18335230.729999997</v>
      </c>
      <c r="E54" s="18">
        <v>1532154.4600000007</v>
      </c>
      <c r="F54" s="16">
        <v>905</v>
      </c>
      <c r="G54" s="15">
        <f t="shared" si="3"/>
        <v>241.8554790844516</v>
      </c>
    </row>
    <row r="55" spans="1:7" ht="12.75">
      <c r="A55" s="22">
        <f t="shared" si="1"/>
        <v>44954</v>
      </c>
      <c r="B55" s="15">
        <v>19450442.07</v>
      </c>
      <c r="C55" s="15">
        <v>195987.76</v>
      </c>
      <c r="D55" s="15">
        <f t="shared" si="0"/>
        <v>17753625.349999998</v>
      </c>
      <c r="E55" s="18">
        <v>1500828.9600000004</v>
      </c>
      <c r="F55" s="16">
        <v>905</v>
      </c>
      <c r="G55" s="15">
        <f t="shared" si="3"/>
        <v>236.9106487766378</v>
      </c>
    </row>
    <row r="56" spans="1:7" ht="12.75">
      <c r="A56" s="22">
        <f t="shared" si="1"/>
        <v>44961</v>
      </c>
      <c r="B56" s="15">
        <v>19428776.810000002</v>
      </c>
      <c r="C56" s="15">
        <v>212608.87</v>
      </c>
      <c r="D56" s="15">
        <f t="shared" si="0"/>
        <v>17720296.8</v>
      </c>
      <c r="E56" s="18">
        <v>1495871.14</v>
      </c>
      <c r="F56" s="16">
        <v>905</v>
      </c>
      <c r="G56" s="15">
        <f t="shared" si="3"/>
        <v>236.12804104183107</v>
      </c>
    </row>
    <row r="57" spans="1:7" ht="12.75">
      <c r="A57" s="22">
        <f t="shared" si="1"/>
        <v>44968</v>
      </c>
      <c r="B57" s="15">
        <v>22707950.37</v>
      </c>
      <c r="C57" s="15">
        <v>232035.87999999998</v>
      </c>
      <c r="D57" s="15">
        <f t="shared" si="0"/>
        <v>20786178.19</v>
      </c>
      <c r="E57" s="18">
        <v>1689736.2999999993</v>
      </c>
      <c r="F57" s="16">
        <v>905</v>
      </c>
      <c r="G57" s="15">
        <f t="shared" si="3"/>
        <v>266.7302762430938</v>
      </c>
    </row>
    <row r="58" spans="1:10" ht="12.75">
      <c r="A58" s="22">
        <f t="shared" si="1"/>
        <v>44975</v>
      </c>
      <c r="B58" s="15">
        <v>22595559.45</v>
      </c>
      <c r="C58" s="15">
        <v>183392.63999999996</v>
      </c>
      <c r="D58" s="15">
        <f t="shared" si="0"/>
        <v>20648859.919999998</v>
      </c>
      <c r="E58" s="18">
        <v>1763306.8899999997</v>
      </c>
      <c r="F58" s="16">
        <v>905</v>
      </c>
      <c r="G58" s="15">
        <f t="shared" si="3"/>
        <v>278.3436290449881</v>
      </c>
      <c r="J58" s="31"/>
    </row>
    <row r="59" spans="1:7" ht="12.75">
      <c r="A59" s="22">
        <f t="shared" si="1"/>
        <v>44982</v>
      </c>
      <c r="B59" s="15">
        <v>21431241.35</v>
      </c>
      <c r="C59" s="15">
        <v>218800.05000000002</v>
      </c>
      <c r="D59" s="15">
        <f t="shared" si="0"/>
        <v>19598666.23</v>
      </c>
      <c r="E59" s="18">
        <v>1613775.0699999998</v>
      </c>
      <c r="F59" s="16">
        <v>905</v>
      </c>
      <c r="G59" s="15">
        <f t="shared" si="3"/>
        <v>254.7395532754538</v>
      </c>
    </row>
    <row r="60" spans="1:7" ht="12.75">
      <c r="A60" s="22">
        <f t="shared" si="1"/>
        <v>44989</v>
      </c>
      <c r="B60" s="15">
        <v>22884222.630000003</v>
      </c>
      <c r="C60" s="15">
        <v>242931.02000000002</v>
      </c>
      <c r="D60" s="15">
        <f t="shared" si="0"/>
        <v>20830364.680000003</v>
      </c>
      <c r="E60" s="18">
        <v>1810926.9299999997</v>
      </c>
      <c r="F60" s="16">
        <v>905</v>
      </c>
      <c r="G60" s="15">
        <f t="shared" si="3"/>
        <v>285.86060457774266</v>
      </c>
    </row>
    <row r="61" spans="1:7" ht="12.75">
      <c r="A61" s="22">
        <f t="shared" si="1"/>
        <v>44996</v>
      </c>
      <c r="B61" s="15">
        <v>22388400.83</v>
      </c>
      <c r="C61" s="15">
        <v>220656.43000000002</v>
      </c>
      <c r="D61" s="15">
        <f t="shared" si="0"/>
        <v>20374699.77</v>
      </c>
      <c r="E61" s="18">
        <v>1793044.629999999</v>
      </c>
      <c r="F61" s="16">
        <v>904</v>
      </c>
      <c r="G61" s="15">
        <f t="shared" si="3"/>
        <v>283.350921302149</v>
      </c>
    </row>
    <row r="62" spans="1:7" ht="12.75">
      <c r="A62" s="22">
        <f t="shared" si="1"/>
        <v>45003</v>
      </c>
      <c r="B62" s="15">
        <v>21994517.290000003</v>
      </c>
      <c r="C62" s="15">
        <v>212360.73</v>
      </c>
      <c r="D62" s="15">
        <f t="shared" si="0"/>
        <v>20140834.44</v>
      </c>
      <c r="E62" s="18">
        <v>1641322.1200000006</v>
      </c>
      <c r="F62" s="16">
        <v>909</v>
      </c>
      <c r="G62" s="15">
        <f t="shared" si="3"/>
        <v>257.9478422127928</v>
      </c>
    </row>
    <row r="63" spans="1:7" ht="12.75">
      <c r="A63" s="22">
        <f t="shared" si="1"/>
        <v>45010</v>
      </c>
      <c r="B63" s="15">
        <v>22129389.56</v>
      </c>
      <c r="C63" s="15">
        <v>215690.87999999995</v>
      </c>
      <c r="D63" s="15">
        <f t="shared" si="0"/>
        <v>20237478.2</v>
      </c>
      <c r="E63" s="18">
        <v>1676220.48</v>
      </c>
      <c r="F63" s="16">
        <v>909</v>
      </c>
      <c r="G63" s="15">
        <f t="shared" si="3"/>
        <v>263.4324186704385</v>
      </c>
    </row>
    <row r="64" ht="12.75">
      <c r="A64" s="22"/>
    </row>
    <row r="65" spans="1:7" ht="13.5" thickBot="1">
      <c r="A65" s="3" t="s">
        <v>12</v>
      </c>
      <c r="B65" s="17">
        <f>IF(SUM(B12:B64)=0,"",SUM(B12:B64))</f>
        <v>1054758993.3300002</v>
      </c>
      <c r="C65" s="17">
        <f>IF(SUM(C12:C64)=0,"",SUM(C12:C64))</f>
        <v>11063303.79</v>
      </c>
      <c r="D65" s="17">
        <f>IF(SUM(D12:D64)=0,"",SUM(D12:D64))</f>
        <v>965382480.17</v>
      </c>
      <c r="E65" s="17">
        <f>IF(SUM(E12:E64)=0,"",SUM(E12:E64))</f>
        <v>78313209.36999999</v>
      </c>
      <c r="F65" s="24">
        <f>_xlfn.IFERROR(SUM(F12:F63)/COUNT(F12:F63)," ")</f>
        <v>899.8076923076923</v>
      </c>
      <c r="G65" s="17">
        <f>_xlfn.IFERROR(E65/SUM(F12:F64)/7," ")</f>
        <v>239.1024009098403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35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44289</v>
      </c>
      <c r="B12" s="15">
        <v>17063287.130000003</v>
      </c>
      <c r="C12" s="15">
        <v>147644.94000000003</v>
      </c>
      <c r="D12" s="15">
        <f aca="true" t="shared" si="0" ref="D12:D63">IF(ISBLANK(B12),"",B12-C12-E12)</f>
        <v>15668546.610000001</v>
      </c>
      <c r="E12" s="15">
        <v>1247095.5800000005</v>
      </c>
      <c r="F12" s="16">
        <v>469</v>
      </c>
      <c r="G12" s="15">
        <f>IF(ISBLANK(B12),"",E12/F12/7)</f>
        <v>379.8646299116663</v>
      </c>
    </row>
    <row r="13" spans="1:7" ht="12.75">
      <c r="A13" s="22">
        <f aca="true" t="shared" si="1" ref="A13:A63">+A12+7</f>
        <v>44296</v>
      </c>
      <c r="B13" s="15">
        <v>16588890.940000001</v>
      </c>
      <c r="C13" s="15">
        <v>148264.28999999998</v>
      </c>
      <c r="D13" s="15">
        <f>IF(ISBLANK(B13),"",B13-C13-E13)</f>
        <v>15252389.270000003</v>
      </c>
      <c r="E13" s="15">
        <v>1188237.38</v>
      </c>
      <c r="F13" s="16">
        <v>479</v>
      </c>
      <c r="G13" s="15">
        <f>IF(ISBLANK(B13),"",E13/F13/7)</f>
        <v>354.3803698180733</v>
      </c>
    </row>
    <row r="14" spans="1:7" ht="12.75">
      <c r="A14" s="22">
        <f t="shared" si="1"/>
        <v>44303</v>
      </c>
      <c r="B14" s="15">
        <v>17081428.75</v>
      </c>
      <c r="C14" s="15">
        <v>147726.24</v>
      </c>
      <c r="D14" s="15">
        <f t="shared" si="0"/>
        <v>15685106.280000001</v>
      </c>
      <c r="E14" s="15">
        <v>1248596.2300000007</v>
      </c>
      <c r="F14" s="16">
        <v>481</v>
      </c>
      <c r="G14" s="15">
        <f>IF(ISBLANK(B14),"",E14/F14/7)</f>
        <v>370.8334511434513</v>
      </c>
    </row>
    <row r="15" spans="1:7" ht="12.75">
      <c r="A15" s="22">
        <f t="shared" si="1"/>
        <v>44310</v>
      </c>
      <c r="B15" s="15">
        <v>15660506.869999997</v>
      </c>
      <c r="C15" s="15">
        <v>161179.23</v>
      </c>
      <c r="D15" s="15">
        <f>IF(ISBLANK(B15),"",B15-C15-E15)</f>
        <v>14375541.679999996</v>
      </c>
      <c r="E15" s="15">
        <v>1123785.96</v>
      </c>
      <c r="F15" s="16">
        <v>486</v>
      </c>
      <c r="G15" s="15">
        <f>IF(ISBLANK(B15),"",E15/F15/7)</f>
        <v>330.33097001763673</v>
      </c>
    </row>
    <row r="16" spans="1:7" ht="12.75">
      <c r="A16" s="22">
        <f t="shared" si="1"/>
        <v>44317</v>
      </c>
      <c r="B16" s="15">
        <v>16203096.27</v>
      </c>
      <c r="C16" s="15">
        <v>147059.84</v>
      </c>
      <c r="D16" s="15">
        <f>IF(ISBLANK(B16),"",B16-C16-E16)</f>
        <v>14845712.77</v>
      </c>
      <c r="E16" s="15">
        <v>1210323.66</v>
      </c>
      <c r="F16" s="16">
        <v>490</v>
      </c>
      <c r="G16" s="15">
        <f>IF(ISBLANK(B16),"",E16/F16/7)</f>
        <v>352.8640408163265</v>
      </c>
    </row>
    <row r="17" spans="1:10" ht="12.75">
      <c r="A17" s="22">
        <f t="shared" si="1"/>
        <v>44324</v>
      </c>
      <c r="B17" s="15">
        <v>16431259.35</v>
      </c>
      <c r="C17" s="15">
        <v>144946.8</v>
      </c>
      <c r="D17" s="15">
        <f aca="true" t="shared" si="2" ref="D17:D35">IF(ISBLANK(B17),"",B17-C17-E17)</f>
        <v>14975037.879999999</v>
      </c>
      <c r="E17" s="15">
        <v>1311274.67</v>
      </c>
      <c r="F17" s="16">
        <v>500</v>
      </c>
      <c r="G17" s="15">
        <f aca="true" t="shared" si="3" ref="G17:G63">IF(ISBLANK(B17),"",E17/F17/7)</f>
        <v>374.6499057142857</v>
      </c>
      <c r="J17" s="15"/>
    </row>
    <row r="18" spans="1:7" ht="12.75">
      <c r="A18" s="22">
        <f t="shared" si="1"/>
        <v>44331</v>
      </c>
      <c r="B18" s="15">
        <v>14903531.92</v>
      </c>
      <c r="C18" s="15">
        <v>156863.17</v>
      </c>
      <c r="D18" s="15">
        <f t="shared" si="2"/>
        <v>13631385.41</v>
      </c>
      <c r="E18" s="15">
        <v>1115283.34</v>
      </c>
      <c r="F18" s="16">
        <v>500</v>
      </c>
      <c r="G18" s="15">
        <f t="shared" si="3"/>
        <v>318.6523828571429</v>
      </c>
    </row>
    <row r="19" spans="1:7" ht="12.75">
      <c r="A19" s="22">
        <f t="shared" si="1"/>
        <v>44338</v>
      </c>
      <c r="B19" s="15">
        <v>14731123.54</v>
      </c>
      <c r="C19" s="15">
        <v>144587.73</v>
      </c>
      <c r="D19" s="15">
        <f t="shared" si="2"/>
        <v>13595726.379999999</v>
      </c>
      <c r="E19" s="15">
        <v>990809.43</v>
      </c>
      <c r="F19" s="16">
        <v>500</v>
      </c>
      <c r="G19" s="15">
        <f t="shared" si="3"/>
        <v>283.0884085714286</v>
      </c>
    </row>
    <row r="20" spans="1:7" ht="12.75">
      <c r="A20" s="22">
        <f t="shared" si="1"/>
        <v>44345</v>
      </c>
      <c r="B20" s="15">
        <v>17629519.53</v>
      </c>
      <c r="C20" s="15">
        <v>170508.43</v>
      </c>
      <c r="D20" s="15">
        <f t="shared" si="2"/>
        <v>16200204.310000002</v>
      </c>
      <c r="E20" s="15">
        <v>1258806.79</v>
      </c>
      <c r="F20" s="16">
        <v>505</v>
      </c>
      <c r="G20" s="15">
        <f t="shared" si="3"/>
        <v>356.09810183875527</v>
      </c>
    </row>
    <row r="21" spans="1:7" ht="12.75">
      <c r="A21" s="22">
        <f t="shared" si="1"/>
        <v>44352</v>
      </c>
      <c r="B21" s="15">
        <v>18612572.86</v>
      </c>
      <c r="C21" s="15">
        <v>170366.78</v>
      </c>
      <c r="D21" s="15">
        <f t="shared" si="2"/>
        <v>17215257.45</v>
      </c>
      <c r="E21" s="15">
        <v>1226948.63</v>
      </c>
      <c r="F21" s="16">
        <v>508</v>
      </c>
      <c r="G21" s="15">
        <f t="shared" si="3"/>
        <v>345.0361726659167</v>
      </c>
    </row>
    <row r="22" spans="1:7" ht="12.75">
      <c r="A22" s="22">
        <f t="shared" si="1"/>
        <v>44359</v>
      </c>
      <c r="B22" s="15">
        <v>18147321.47</v>
      </c>
      <c r="C22" s="15">
        <v>175439.93</v>
      </c>
      <c r="D22" s="15">
        <f t="shared" si="2"/>
        <v>16599993.639999999</v>
      </c>
      <c r="E22" s="15">
        <v>1371887.9</v>
      </c>
      <c r="F22" s="16">
        <v>508</v>
      </c>
      <c r="G22" s="15">
        <f t="shared" si="3"/>
        <v>385.79524746906634</v>
      </c>
    </row>
    <row r="23" spans="1:7" ht="12.75">
      <c r="A23" s="22">
        <f t="shared" si="1"/>
        <v>44366</v>
      </c>
      <c r="B23" s="15">
        <v>19721884.14</v>
      </c>
      <c r="C23" s="15">
        <v>186842.08000000002</v>
      </c>
      <c r="D23" s="15">
        <f t="shared" si="2"/>
        <v>18129388.01</v>
      </c>
      <c r="E23" s="18">
        <v>1405654.0499999998</v>
      </c>
      <c r="F23" s="16">
        <v>773</v>
      </c>
      <c r="G23" s="15">
        <f t="shared" si="3"/>
        <v>259.7771299205322</v>
      </c>
    </row>
    <row r="24" spans="1:7" ht="12.75">
      <c r="A24" s="22">
        <f t="shared" si="1"/>
        <v>44373</v>
      </c>
      <c r="B24" s="15">
        <v>20122055.369999997</v>
      </c>
      <c r="C24" s="15">
        <v>172606.09999999998</v>
      </c>
      <c r="D24" s="15">
        <f t="shared" si="2"/>
        <v>18467365.199999996</v>
      </c>
      <c r="E24" s="18">
        <v>1482084.07</v>
      </c>
      <c r="F24" s="16">
        <v>879</v>
      </c>
      <c r="G24" s="15">
        <f t="shared" si="3"/>
        <v>240.8717812449212</v>
      </c>
    </row>
    <row r="25" spans="1:7" ht="12.75">
      <c r="A25" s="22">
        <f t="shared" si="1"/>
        <v>44380</v>
      </c>
      <c r="B25" s="15">
        <v>20700391.42</v>
      </c>
      <c r="C25" s="15">
        <v>197309.15999999997</v>
      </c>
      <c r="D25" s="15">
        <f t="shared" si="2"/>
        <v>18904746.6</v>
      </c>
      <c r="E25" s="18">
        <v>1598335.66</v>
      </c>
      <c r="F25" s="16">
        <v>879</v>
      </c>
      <c r="G25" s="15">
        <f t="shared" si="3"/>
        <v>259.7652624735901</v>
      </c>
    </row>
    <row r="26" spans="1:7" ht="12.75">
      <c r="A26" s="22">
        <f t="shared" si="1"/>
        <v>44387</v>
      </c>
      <c r="B26" s="15">
        <v>20013974.02</v>
      </c>
      <c r="C26" s="15">
        <v>208107.88999999998</v>
      </c>
      <c r="D26" s="15">
        <f t="shared" si="2"/>
        <v>18422959.55</v>
      </c>
      <c r="E26" s="18">
        <v>1382906.5799999998</v>
      </c>
      <c r="F26" s="16">
        <v>879</v>
      </c>
      <c r="G26" s="15">
        <f t="shared" si="3"/>
        <v>224.75322281813746</v>
      </c>
    </row>
    <row r="27" spans="1:7" ht="12.75">
      <c r="A27" s="22">
        <f t="shared" si="1"/>
        <v>44394</v>
      </c>
      <c r="B27" s="15">
        <v>20963212.360000003</v>
      </c>
      <c r="C27" s="15">
        <v>210771.21000000002</v>
      </c>
      <c r="D27" s="15">
        <f t="shared" si="2"/>
        <v>19131169.520000003</v>
      </c>
      <c r="E27" s="18">
        <v>1621271.63</v>
      </c>
      <c r="F27" s="16">
        <v>879</v>
      </c>
      <c r="G27" s="15">
        <f t="shared" si="3"/>
        <v>263.4928701446449</v>
      </c>
    </row>
    <row r="28" spans="1:7" ht="12.75">
      <c r="A28" s="22">
        <f t="shared" si="1"/>
        <v>44401</v>
      </c>
      <c r="B28" s="15">
        <v>20447049.74</v>
      </c>
      <c r="C28" s="15">
        <v>197321.86000000002</v>
      </c>
      <c r="D28" s="15">
        <f t="shared" si="2"/>
        <v>18762641.75</v>
      </c>
      <c r="E28" s="18">
        <v>1487086.1300000001</v>
      </c>
      <c r="F28" s="16">
        <v>879</v>
      </c>
      <c r="G28" s="15">
        <f t="shared" si="3"/>
        <v>241.6847277750691</v>
      </c>
    </row>
    <row r="29" spans="1:7" ht="12.75">
      <c r="A29" s="22">
        <f t="shared" si="1"/>
        <v>44408</v>
      </c>
      <c r="B29" s="15">
        <v>21609515.370000005</v>
      </c>
      <c r="C29" s="15">
        <v>234698.76</v>
      </c>
      <c r="D29" s="15">
        <f t="shared" si="2"/>
        <v>19740911.44</v>
      </c>
      <c r="E29" s="18">
        <v>1633905.1700000002</v>
      </c>
      <c r="F29" s="16">
        <v>879</v>
      </c>
      <c r="G29" s="15">
        <f t="shared" si="3"/>
        <v>265.5461027141232</v>
      </c>
    </row>
    <row r="30" spans="1:7" ht="12.75">
      <c r="A30" s="22">
        <f t="shared" si="1"/>
        <v>44415</v>
      </c>
      <c r="B30" s="15">
        <v>21189949.759999998</v>
      </c>
      <c r="C30" s="15">
        <v>225286.18</v>
      </c>
      <c r="D30" s="15">
        <f t="shared" si="2"/>
        <v>19422154.72</v>
      </c>
      <c r="E30" s="32">
        <v>1542508.8600000003</v>
      </c>
      <c r="F30" s="16">
        <v>879</v>
      </c>
      <c r="G30" s="15">
        <f t="shared" si="3"/>
        <v>250.69215992198932</v>
      </c>
    </row>
    <row r="31" spans="1:7" ht="12.75">
      <c r="A31" s="22">
        <f t="shared" si="1"/>
        <v>44422</v>
      </c>
      <c r="B31" s="15">
        <v>20405898.19</v>
      </c>
      <c r="C31" s="15">
        <v>226948.41999999998</v>
      </c>
      <c r="D31" s="15">
        <f t="shared" si="2"/>
        <v>18709747.51</v>
      </c>
      <c r="E31" s="18">
        <v>1469202.2599999993</v>
      </c>
      <c r="F31" s="16">
        <v>879</v>
      </c>
      <c r="G31" s="15">
        <f t="shared" si="3"/>
        <v>238.7781992523971</v>
      </c>
    </row>
    <row r="32" spans="1:7" ht="12.75">
      <c r="A32" s="22">
        <f t="shared" si="1"/>
        <v>44429</v>
      </c>
      <c r="B32" s="15">
        <v>21268347.49</v>
      </c>
      <c r="C32" s="15">
        <v>194282.49000000002</v>
      </c>
      <c r="D32" s="15">
        <f t="shared" si="2"/>
        <v>19400932.78</v>
      </c>
      <c r="E32" s="18">
        <v>1673132.22</v>
      </c>
      <c r="F32" s="16">
        <v>879</v>
      </c>
      <c r="G32" s="15">
        <f t="shared" si="3"/>
        <v>271.9213749390541</v>
      </c>
    </row>
    <row r="33" spans="1:7" ht="12.75">
      <c r="A33" s="22">
        <f t="shared" si="1"/>
        <v>44436</v>
      </c>
      <c r="B33" s="15">
        <v>20279152.43</v>
      </c>
      <c r="C33" s="15">
        <v>216474.19</v>
      </c>
      <c r="D33" s="15">
        <f t="shared" si="2"/>
        <v>18558606.979999997</v>
      </c>
      <c r="E33" s="18">
        <v>1504071.2600000002</v>
      </c>
      <c r="F33" s="16">
        <v>879</v>
      </c>
      <c r="G33" s="15">
        <f t="shared" si="3"/>
        <v>244.44519096375757</v>
      </c>
    </row>
    <row r="34" spans="1:7" ht="12.75">
      <c r="A34" s="22">
        <f t="shared" si="1"/>
        <v>44443</v>
      </c>
      <c r="B34" s="15">
        <v>20112034.46</v>
      </c>
      <c r="C34" s="15">
        <v>195412.47</v>
      </c>
      <c r="D34" s="15">
        <f t="shared" si="2"/>
        <v>18509612.840000004</v>
      </c>
      <c r="E34" s="18">
        <v>1407009.1499999997</v>
      </c>
      <c r="F34" s="16">
        <v>879</v>
      </c>
      <c r="G34" s="15">
        <f t="shared" si="3"/>
        <v>228.67042905899555</v>
      </c>
    </row>
    <row r="35" spans="1:7" ht="12.75">
      <c r="A35" s="22">
        <f t="shared" si="1"/>
        <v>44450</v>
      </c>
      <c r="B35" s="15">
        <v>21768662.729999997</v>
      </c>
      <c r="C35" s="15">
        <v>218177.31</v>
      </c>
      <c r="D35" s="15">
        <f t="shared" si="2"/>
        <v>19919023.32</v>
      </c>
      <c r="E35" s="18">
        <v>1631462.0999999994</v>
      </c>
      <c r="F35" s="16">
        <v>879</v>
      </c>
      <c r="G35" s="15">
        <f t="shared" si="3"/>
        <v>265.149049244271</v>
      </c>
    </row>
    <row r="36" spans="1:7" ht="12.75">
      <c r="A36" s="22">
        <f t="shared" si="1"/>
        <v>44457</v>
      </c>
      <c r="B36" s="15">
        <v>19804896.1</v>
      </c>
      <c r="C36" s="15">
        <v>199174.58000000002</v>
      </c>
      <c r="D36" s="15">
        <f t="shared" si="0"/>
        <v>18099208.480000004</v>
      </c>
      <c r="E36" s="18">
        <v>1506513.0399999996</v>
      </c>
      <c r="F36" s="16">
        <v>879</v>
      </c>
      <c r="G36" s="15">
        <f t="shared" si="3"/>
        <v>244.84203477978215</v>
      </c>
    </row>
    <row r="37" spans="1:7" ht="12.75">
      <c r="A37" s="22">
        <f t="shared" si="1"/>
        <v>44464</v>
      </c>
      <c r="B37" s="15">
        <v>19787765.77</v>
      </c>
      <c r="C37" s="15">
        <v>178055.43000000002</v>
      </c>
      <c r="D37" s="15">
        <f t="shared" si="0"/>
        <v>18106121.79</v>
      </c>
      <c r="E37" s="18">
        <v>1503588.5499999993</v>
      </c>
      <c r="F37" s="16">
        <v>879</v>
      </c>
      <c r="G37" s="15">
        <f t="shared" si="3"/>
        <v>244.36673980172262</v>
      </c>
    </row>
    <row r="38" spans="1:7" ht="12.75">
      <c r="A38" s="22">
        <f t="shared" si="1"/>
        <v>44471</v>
      </c>
      <c r="B38" s="15">
        <v>18824377.77</v>
      </c>
      <c r="C38" s="15">
        <v>198410.45000000004</v>
      </c>
      <c r="D38" s="15">
        <f t="shared" si="0"/>
        <v>17306474.39</v>
      </c>
      <c r="E38" s="18">
        <v>1319492.9299999997</v>
      </c>
      <c r="F38" s="16">
        <v>879</v>
      </c>
      <c r="G38" s="15">
        <f t="shared" si="3"/>
        <v>214.4470875995449</v>
      </c>
    </row>
    <row r="39" spans="1:7" ht="12.75">
      <c r="A39" s="22">
        <f t="shared" si="1"/>
        <v>44478</v>
      </c>
      <c r="B39" s="15">
        <v>19304661.28</v>
      </c>
      <c r="C39" s="15">
        <v>196936.61999999997</v>
      </c>
      <c r="D39" s="15">
        <f t="shared" si="0"/>
        <v>17648380.97</v>
      </c>
      <c r="E39" s="33">
        <v>1459343.6900000004</v>
      </c>
      <c r="F39" s="16">
        <v>879</v>
      </c>
      <c r="G39" s="15">
        <f t="shared" si="3"/>
        <v>237.17596131968153</v>
      </c>
    </row>
    <row r="40" spans="1:7" ht="12.75">
      <c r="A40" s="22">
        <f t="shared" si="1"/>
        <v>44485</v>
      </c>
      <c r="B40" s="15">
        <v>20245433.950000003</v>
      </c>
      <c r="C40" s="15">
        <v>206625.3</v>
      </c>
      <c r="D40" s="15">
        <f t="shared" si="0"/>
        <v>18625550.470000003</v>
      </c>
      <c r="E40" s="18">
        <v>1413258.1800000006</v>
      </c>
      <c r="F40" s="16">
        <v>879</v>
      </c>
      <c r="G40" s="15">
        <f t="shared" si="3"/>
        <v>229.6860360799611</v>
      </c>
    </row>
    <row r="41" spans="1:7" ht="12.75">
      <c r="A41" s="22">
        <f t="shared" si="1"/>
        <v>44492</v>
      </c>
      <c r="B41" s="15">
        <v>19002101.51</v>
      </c>
      <c r="C41" s="15">
        <v>194110.35</v>
      </c>
      <c r="D41" s="15">
        <f t="shared" si="0"/>
        <v>17395025.919999998</v>
      </c>
      <c r="E41" s="18">
        <v>1412965.2400000007</v>
      </c>
      <c r="F41" s="16">
        <v>879</v>
      </c>
      <c r="G41" s="15">
        <f t="shared" si="3"/>
        <v>229.6384267836829</v>
      </c>
    </row>
    <row r="42" spans="1:7" ht="12.75">
      <c r="A42" s="22">
        <f t="shared" si="1"/>
        <v>44499</v>
      </c>
      <c r="B42" s="15">
        <v>19434132.58</v>
      </c>
      <c r="C42" s="15">
        <v>206587.24</v>
      </c>
      <c r="D42" s="15">
        <f t="shared" si="0"/>
        <v>17940951.62</v>
      </c>
      <c r="E42" s="18">
        <v>1286593.7199999997</v>
      </c>
      <c r="F42" s="16">
        <v>879</v>
      </c>
      <c r="G42" s="15">
        <f t="shared" si="3"/>
        <v>209.10023078173245</v>
      </c>
    </row>
    <row r="43" spans="1:7" ht="12.75">
      <c r="A43" s="22">
        <f t="shared" si="1"/>
        <v>44506</v>
      </c>
      <c r="B43" s="15">
        <v>18919387.45</v>
      </c>
      <c r="C43" s="15">
        <v>193458.88999999998</v>
      </c>
      <c r="D43" s="15">
        <f t="shared" si="0"/>
        <v>17369768.069999997</v>
      </c>
      <c r="E43" s="18">
        <v>1356160.4900000007</v>
      </c>
      <c r="F43" s="16">
        <v>879</v>
      </c>
      <c r="G43" s="15">
        <f t="shared" si="3"/>
        <v>220.40638550300676</v>
      </c>
    </row>
    <row r="44" spans="1:7" ht="12.75">
      <c r="A44" s="22">
        <f t="shared" si="1"/>
        <v>44513</v>
      </c>
      <c r="B44" s="15">
        <v>18902762.58</v>
      </c>
      <c r="C44" s="15">
        <v>199652.44</v>
      </c>
      <c r="D44" s="15">
        <f t="shared" si="0"/>
        <v>17279172.4</v>
      </c>
      <c r="E44" s="18">
        <v>1423937.7400000002</v>
      </c>
      <c r="F44" s="16">
        <v>879</v>
      </c>
      <c r="G44" s="15">
        <f t="shared" si="3"/>
        <v>231.42170323419472</v>
      </c>
    </row>
    <row r="45" spans="1:7" ht="12.75">
      <c r="A45" s="22">
        <f t="shared" si="1"/>
        <v>44520</v>
      </c>
      <c r="B45" s="18">
        <v>18380100.47</v>
      </c>
      <c r="C45" s="18">
        <v>199971.38999999998</v>
      </c>
      <c r="D45" s="18">
        <f t="shared" si="0"/>
        <v>16957577.639999997</v>
      </c>
      <c r="E45" s="33">
        <v>1222551.4400000006</v>
      </c>
      <c r="F45" s="34">
        <v>879</v>
      </c>
      <c r="G45" s="18">
        <f t="shared" si="3"/>
        <v>198.6919291402569</v>
      </c>
    </row>
    <row r="46" spans="1:7" ht="12.75">
      <c r="A46" s="22">
        <f t="shared" si="1"/>
        <v>44527</v>
      </c>
      <c r="B46" s="15">
        <v>18157893.69</v>
      </c>
      <c r="C46" s="15">
        <v>158566.93</v>
      </c>
      <c r="D46" s="15">
        <f t="shared" si="0"/>
        <v>16583554.48</v>
      </c>
      <c r="E46" s="18">
        <v>1415772.2800000005</v>
      </c>
      <c r="F46" s="16">
        <v>879</v>
      </c>
      <c r="G46" s="15">
        <f t="shared" si="3"/>
        <v>230.094633512108</v>
      </c>
    </row>
    <row r="47" spans="1:7" ht="12.75">
      <c r="A47" s="22">
        <f t="shared" si="1"/>
        <v>44534</v>
      </c>
      <c r="B47" s="15">
        <v>17813687.79</v>
      </c>
      <c r="C47" s="15">
        <v>178934.52</v>
      </c>
      <c r="D47" s="15">
        <f t="shared" si="0"/>
        <v>16365618.2</v>
      </c>
      <c r="E47" s="18">
        <v>1269135.0699999998</v>
      </c>
      <c r="F47" s="16">
        <v>879</v>
      </c>
      <c r="G47" s="15">
        <f t="shared" si="3"/>
        <v>206.26281001137653</v>
      </c>
    </row>
    <row r="48" spans="1:9" ht="12.75">
      <c r="A48" s="22">
        <f t="shared" si="1"/>
        <v>44541</v>
      </c>
      <c r="B48" s="15">
        <v>16250098.51</v>
      </c>
      <c r="C48" s="15">
        <v>162161.16000000003</v>
      </c>
      <c r="D48" s="15">
        <f t="shared" si="0"/>
        <v>14906083.84</v>
      </c>
      <c r="E48" s="18">
        <v>1181853.5099999998</v>
      </c>
      <c r="F48" s="16">
        <v>879</v>
      </c>
      <c r="G48" s="15">
        <f t="shared" si="3"/>
        <v>192.07760604583126</v>
      </c>
      <c r="I48" s="31"/>
    </row>
    <row r="49" spans="1:7" ht="12.75">
      <c r="A49" s="22">
        <f t="shared" si="1"/>
        <v>44548</v>
      </c>
      <c r="B49" s="15">
        <v>18068531.939999998</v>
      </c>
      <c r="C49" s="15">
        <v>182752.38</v>
      </c>
      <c r="D49" s="15">
        <f t="shared" si="0"/>
        <v>16662913.819999998</v>
      </c>
      <c r="E49" s="18">
        <v>1222865.7400000002</v>
      </c>
      <c r="F49" s="16">
        <v>879</v>
      </c>
      <c r="G49" s="15">
        <f t="shared" si="3"/>
        <v>198.7430099138632</v>
      </c>
    </row>
    <row r="50" spans="1:7" ht="12.75">
      <c r="A50" s="22">
        <f t="shared" si="1"/>
        <v>44555</v>
      </c>
      <c r="B50" s="15">
        <v>15038285.14</v>
      </c>
      <c r="C50" s="15">
        <v>134225.91999999998</v>
      </c>
      <c r="D50" s="15">
        <f t="shared" si="0"/>
        <v>13841530.4</v>
      </c>
      <c r="E50" s="18">
        <v>1062528.8199999996</v>
      </c>
      <c r="F50" s="16">
        <v>879</v>
      </c>
      <c r="G50" s="15">
        <f t="shared" si="3"/>
        <v>172.6846773931415</v>
      </c>
    </row>
    <row r="51" spans="1:7" ht="12.75">
      <c r="A51" s="22">
        <f t="shared" si="1"/>
        <v>44562</v>
      </c>
      <c r="B51" s="15">
        <v>22367666</v>
      </c>
      <c r="C51" s="15">
        <v>261772.41</v>
      </c>
      <c r="D51" s="15">
        <f t="shared" si="0"/>
        <v>20402934.25</v>
      </c>
      <c r="E51" s="18">
        <v>1702959.3400000003</v>
      </c>
      <c r="F51" s="16">
        <v>879</v>
      </c>
      <c r="G51" s="15">
        <f t="shared" si="3"/>
        <v>276.7689484804161</v>
      </c>
    </row>
    <row r="52" spans="1:7" ht="12.75">
      <c r="A52" s="22">
        <f t="shared" si="1"/>
        <v>44569</v>
      </c>
      <c r="B52" s="15">
        <v>14466166.21</v>
      </c>
      <c r="C52" s="15">
        <v>165167.19</v>
      </c>
      <c r="D52" s="15">
        <f>IF(ISBLANK(B52),"",B52-C52-E52)</f>
        <v>13241873.770000001</v>
      </c>
      <c r="E52" s="18">
        <v>1059125.25</v>
      </c>
      <c r="F52" s="16">
        <v>879</v>
      </c>
      <c r="G52" s="15">
        <f t="shared" si="3"/>
        <v>172.13152120916627</v>
      </c>
    </row>
    <row r="53" spans="1:7" ht="12.75">
      <c r="A53" s="22">
        <f t="shared" si="1"/>
        <v>44576</v>
      </c>
      <c r="B53" s="15">
        <v>15844353.479999999</v>
      </c>
      <c r="C53" s="15">
        <v>210371.21</v>
      </c>
      <c r="D53" s="15">
        <f t="shared" si="0"/>
        <v>14465408.449999997</v>
      </c>
      <c r="E53" s="18">
        <v>1168573.8200000003</v>
      </c>
      <c r="F53" s="16">
        <v>879</v>
      </c>
      <c r="G53" s="15">
        <f t="shared" si="3"/>
        <v>189.91935966195356</v>
      </c>
    </row>
    <row r="54" spans="1:7" ht="12.75">
      <c r="A54" s="22">
        <f t="shared" si="1"/>
        <v>44583</v>
      </c>
      <c r="B54" s="15">
        <v>15774220.42</v>
      </c>
      <c r="C54" s="15">
        <v>175485.8</v>
      </c>
      <c r="D54" s="15">
        <f t="shared" si="0"/>
        <v>14388440.5</v>
      </c>
      <c r="E54" s="18">
        <v>1210294.12</v>
      </c>
      <c r="F54" s="16">
        <v>879</v>
      </c>
      <c r="G54" s="15">
        <f t="shared" si="3"/>
        <v>196.69984072810013</v>
      </c>
    </row>
    <row r="55" spans="1:7" ht="12.75">
      <c r="A55" s="22">
        <f t="shared" si="1"/>
        <v>44590</v>
      </c>
      <c r="B55" s="15">
        <v>17795355.65</v>
      </c>
      <c r="C55" s="15">
        <v>245500.28</v>
      </c>
      <c r="D55" s="15">
        <f t="shared" si="0"/>
        <v>16340423.699999997</v>
      </c>
      <c r="E55" s="18">
        <v>1209431.6700000006</v>
      </c>
      <c r="F55" s="16">
        <v>879</v>
      </c>
      <c r="G55" s="15">
        <f t="shared" si="3"/>
        <v>196.55967333008297</v>
      </c>
    </row>
    <row r="56" spans="1:7" ht="12.75">
      <c r="A56" s="22">
        <f t="shared" si="1"/>
        <v>44597</v>
      </c>
      <c r="B56" s="15">
        <v>18405648.52</v>
      </c>
      <c r="C56" s="15">
        <v>236880.38</v>
      </c>
      <c r="D56" s="15">
        <f t="shared" si="0"/>
        <v>16888633.2</v>
      </c>
      <c r="E56" s="18">
        <v>1280134.9400000002</v>
      </c>
      <c r="F56" s="16">
        <v>879</v>
      </c>
      <c r="G56" s="15">
        <f t="shared" si="3"/>
        <v>208.05053469852106</v>
      </c>
    </row>
    <row r="57" spans="1:7" ht="12.75">
      <c r="A57" s="22">
        <f t="shared" si="1"/>
        <v>44604</v>
      </c>
      <c r="B57" s="15">
        <v>21291360.9</v>
      </c>
      <c r="C57" s="15">
        <v>294454.16</v>
      </c>
      <c r="D57" s="15">
        <f t="shared" si="0"/>
        <v>19535676.58</v>
      </c>
      <c r="E57" s="18">
        <v>1461230.1600000001</v>
      </c>
      <c r="F57" s="16">
        <v>879</v>
      </c>
      <c r="G57" s="15">
        <f t="shared" si="3"/>
        <v>237.48255485129206</v>
      </c>
    </row>
    <row r="58" spans="1:10" ht="12.75">
      <c r="A58" s="22">
        <f t="shared" si="1"/>
        <v>44611</v>
      </c>
      <c r="B58" s="15">
        <v>19905861.28</v>
      </c>
      <c r="C58" s="15">
        <v>308325.14</v>
      </c>
      <c r="D58" s="15">
        <f t="shared" si="0"/>
        <v>18236239.25</v>
      </c>
      <c r="E58" s="18">
        <v>1361296.8900000004</v>
      </c>
      <c r="F58" s="16">
        <v>879</v>
      </c>
      <c r="G58" s="15">
        <f t="shared" si="3"/>
        <v>221.24116528522677</v>
      </c>
      <c r="J58" s="31"/>
    </row>
    <row r="59" spans="1:7" ht="12.75">
      <c r="A59" s="22">
        <f t="shared" si="1"/>
        <v>44618</v>
      </c>
      <c r="B59" s="15">
        <v>23738186.919999998</v>
      </c>
      <c r="C59" s="15">
        <v>313256.28</v>
      </c>
      <c r="D59" s="15">
        <f t="shared" si="0"/>
        <v>21732735.549999997</v>
      </c>
      <c r="E59" s="18">
        <v>1692195.0899999996</v>
      </c>
      <c r="F59" s="16">
        <v>879</v>
      </c>
      <c r="G59" s="15">
        <f t="shared" si="3"/>
        <v>275.0195173086299</v>
      </c>
    </row>
    <row r="60" spans="1:7" ht="12.75">
      <c r="A60" s="22">
        <f t="shared" si="1"/>
        <v>44625</v>
      </c>
      <c r="B60" s="15">
        <v>24955114.26</v>
      </c>
      <c r="C60" s="15">
        <v>309965.93</v>
      </c>
      <c r="D60" s="15">
        <f t="shared" si="0"/>
        <v>22952579.650000002</v>
      </c>
      <c r="E60" s="18">
        <v>1692568.68</v>
      </c>
      <c r="F60" s="16">
        <v>879</v>
      </c>
      <c r="G60" s="15">
        <f t="shared" si="3"/>
        <v>275.0802340321794</v>
      </c>
    </row>
    <row r="61" spans="1:7" ht="12.75">
      <c r="A61" s="22">
        <f t="shared" si="1"/>
        <v>44632</v>
      </c>
      <c r="B61" s="15">
        <v>22465338.29</v>
      </c>
      <c r="C61" s="15">
        <v>357032.12</v>
      </c>
      <c r="D61" s="15">
        <f t="shared" si="0"/>
        <v>20570243.299999997</v>
      </c>
      <c r="E61" s="18">
        <v>1538062.8699999999</v>
      </c>
      <c r="F61" s="16">
        <v>879</v>
      </c>
      <c r="G61" s="15">
        <f t="shared" si="3"/>
        <v>249.96958719323905</v>
      </c>
    </row>
    <row r="62" spans="1:7" ht="12.75">
      <c r="A62" s="22">
        <f t="shared" si="1"/>
        <v>44639</v>
      </c>
      <c r="B62" s="15">
        <v>23633693.129999995</v>
      </c>
      <c r="C62" s="15">
        <v>354757.23000000004</v>
      </c>
      <c r="D62" s="15">
        <f t="shared" si="0"/>
        <v>21594068.839999996</v>
      </c>
      <c r="E62" s="18">
        <v>1684867.0599999998</v>
      </c>
      <c r="F62" s="16">
        <v>879</v>
      </c>
      <c r="G62" s="15">
        <f t="shared" si="3"/>
        <v>273.82854867544285</v>
      </c>
    </row>
    <row r="63" spans="1:7" ht="12.75">
      <c r="A63" s="22">
        <f t="shared" si="1"/>
        <v>44646</v>
      </c>
      <c r="B63" s="15">
        <v>24168058.700000003</v>
      </c>
      <c r="C63" s="15">
        <v>415267.07999999996</v>
      </c>
      <c r="D63" s="15">
        <f t="shared" si="0"/>
        <v>22120305.670000006</v>
      </c>
      <c r="E63" s="18">
        <v>1632485.95</v>
      </c>
      <c r="F63" s="16">
        <v>879</v>
      </c>
      <c r="G63" s="15">
        <f t="shared" si="3"/>
        <v>265.3154477490655</v>
      </c>
    </row>
    <row r="64" ht="12.75">
      <c r="A64" s="22"/>
    </row>
    <row r="65" spans="1:7" ht="13.5" thickBot="1">
      <c r="A65" s="3" t="s">
        <v>12</v>
      </c>
      <c r="B65" s="17">
        <f>IF(SUM(B12:B64)=0,"",SUM(B12:B64))</f>
        <v>994399806.4000001</v>
      </c>
      <c r="C65" s="17">
        <f>IF(SUM(C12:C64)=0,"",SUM(C12:C64))</f>
        <v>10836684.309999999</v>
      </c>
      <c r="D65" s="17">
        <f>IF(SUM(D12:D64)=0,"",SUM(D12:D64))</f>
        <v>911681657.1000001</v>
      </c>
      <c r="E65" s="17">
        <f>IF(SUM(E12:E64)=0,"",SUM(E12:E64))</f>
        <v>71881464.99</v>
      </c>
      <c r="F65" s="24">
        <f>_xlfn.IFERROR(SUM(F12:F63)/COUNT(F12:F63)," ")</f>
        <v>795.3653846153846</v>
      </c>
      <c r="G65" s="17">
        <f>_xlfn.IFERROR(E65/SUM(F12:F64)/7," ")</f>
        <v>248.28406665676496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34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43918</v>
      </c>
      <c r="B12" s="15">
        <v>0</v>
      </c>
      <c r="C12" s="15">
        <v>0</v>
      </c>
      <c r="D12" s="15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.75">
      <c r="A13" s="22">
        <f aca="true" t="shared" si="1" ref="A13:A64">+A12+7</f>
        <v>43925</v>
      </c>
      <c r="B13" s="15">
        <v>0</v>
      </c>
      <c r="C13" s="15">
        <v>0</v>
      </c>
      <c r="D13" s="15">
        <f>IF(ISBLANK(B13),"",B13-C13-E13)</f>
        <v>0</v>
      </c>
      <c r="E13" s="15">
        <v>0</v>
      </c>
      <c r="F13" s="16">
        <v>0</v>
      </c>
      <c r="G13" s="15">
        <v>0</v>
      </c>
    </row>
    <row r="14" spans="1:7" ht="12.75">
      <c r="A14" s="22">
        <f t="shared" si="1"/>
        <v>43932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6">
        <v>0</v>
      </c>
      <c r="G14" s="15">
        <v>0</v>
      </c>
    </row>
    <row r="15" spans="1:7" ht="12.75">
      <c r="A15" s="22">
        <f t="shared" si="1"/>
        <v>43939</v>
      </c>
      <c r="B15" s="15">
        <v>0</v>
      </c>
      <c r="C15" s="15">
        <v>0</v>
      </c>
      <c r="D15" s="15">
        <f>IF(ISBLANK(B15),"",B15-C15-E15)</f>
        <v>0</v>
      </c>
      <c r="E15" s="15">
        <v>0</v>
      </c>
      <c r="F15" s="16">
        <v>0</v>
      </c>
      <c r="G15" s="15">
        <v>0</v>
      </c>
    </row>
    <row r="16" spans="1:7" ht="12.75">
      <c r="A16" s="22">
        <f t="shared" si="1"/>
        <v>43946</v>
      </c>
      <c r="B16" s="15">
        <v>0</v>
      </c>
      <c r="C16" s="15">
        <v>0</v>
      </c>
      <c r="D16" s="15">
        <f>IF(ISBLANK(B16),"",B16-C16-E16)</f>
        <v>0</v>
      </c>
      <c r="E16" s="15">
        <v>0</v>
      </c>
      <c r="F16" s="16">
        <v>0</v>
      </c>
      <c r="G16" s="15">
        <v>0</v>
      </c>
    </row>
    <row r="17" spans="1:10" ht="12.75">
      <c r="A17" s="22">
        <f t="shared" si="1"/>
        <v>43953</v>
      </c>
      <c r="B17" s="15">
        <v>0</v>
      </c>
      <c r="C17" s="15">
        <v>0</v>
      </c>
      <c r="D17" s="15">
        <f aca="true" t="shared" si="2" ref="D17:D35">IF(ISBLANK(B17),"",B17-C17-E17)</f>
        <v>0</v>
      </c>
      <c r="E17" s="15">
        <v>0</v>
      </c>
      <c r="F17" s="16">
        <v>0</v>
      </c>
      <c r="G17" s="15">
        <v>0</v>
      </c>
      <c r="J17" s="15"/>
    </row>
    <row r="18" spans="1:7" ht="12.75">
      <c r="A18" s="22">
        <f t="shared" si="1"/>
        <v>43960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6">
        <v>0</v>
      </c>
      <c r="G18" s="15">
        <v>0</v>
      </c>
    </row>
    <row r="19" spans="1:7" ht="12.75">
      <c r="A19" s="22">
        <f t="shared" si="1"/>
        <v>43967</v>
      </c>
      <c r="B19" s="15">
        <v>0</v>
      </c>
      <c r="C19" s="15">
        <v>0</v>
      </c>
      <c r="D19" s="15">
        <f t="shared" si="2"/>
        <v>0</v>
      </c>
      <c r="E19" s="15">
        <v>0</v>
      </c>
      <c r="F19" s="16">
        <v>0</v>
      </c>
      <c r="G19" s="15">
        <v>0</v>
      </c>
    </row>
    <row r="20" spans="1:7" ht="12.75">
      <c r="A20" s="22">
        <f t="shared" si="1"/>
        <v>43974</v>
      </c>
      <c r="B20" s="15">
        <v>0</v>
      </c>
      <c r="C20" s="15">
        <v>0</v>
      </c>
      <c r="D20" s="15">
        <f t="shared" si="2"/>
        <v>0</v>
      </c>
      <c r="E20" s="15">
        <v>0</v>
      </c>
      <c r="F20" s="16">
        <v>0</v>
      </c>
      <c r="G20" s="15">
        <v>0</v>
      </c>
    </row>
    <row r="21" spans="1:7" ht="12.75">
      <c r="A21" s="22">
        <f t="shared" si="1"/>
        <v>43981</v>
      </c>
      <c r="B21" s="15">
        <v>0</v>
      </c>
      <c r="C21" s="15">
        <v>0</v>
      </c>
      <c r="D21" s="15">
        <f t="shared" si="2"/>
        <v>0</v>
      </c>
      <c r="E21" s="15">
        <v>0</v>
      </c>
      <c r="F21" s="16">
        <v>0</v>
      </c>
      <c r="G21" s="15">
        <v>0</v>
      </c>
    </row>
    <row r="22" spans="1:7" ht="12.75">
      <c r="A22" s="22">
        <f t="shared" si="1"/>
        <v>43988</v>
      </c>
      <c r="B22" s="15">
        <v>0</v>
      </c>
      <c r="C22" s="15">
        <v>0</v>
      </c>
      <c r="D22" s="15">
        <f t="shared" si="2"/>
        <v>0</v>
      </c>
      <c r="E22" s="15">
        <v>0</v>
      </c>
      <c r="F22" s="16">
        <v>0</v>
      </c>
      <c r="G22" s="15">
        <v>0</v>
      </c>
    </row>
    <row r="23" spans="1:7" ht="12.75">
      <c r="A23" s="22">
        <f t="shared" si="1"/>
        <v>43995</v>
      </c>
      <c r="B23" s="15">
        <v>0</v>
      </c>
      <c r="C23" s="15">
        <v>0</v>
      </c>
      <c r="D23" s="15">
        <f t="shared" si="2"/>
        <v>0</v>
      </c>
      <c r="E23" s="15">
        <v>0</v>
      </c>
      <c r="F23" s="16">
        <v>0</v>
      </c>
      <c r="G23" s="15">
        <v>0</v>
      </c>
    </row>
    <row r="24" spans="1:7" ht="12.75">
      <c r="A24" s="22">
        <f t="shared" si="1"/>
        <v>44002</v>
      </c>
      <c r="B24" s="15">
        <v>0</v>
      </c>
      <c r="C24" s="15">
        <v>0</v>
      </c>
      <c r="D24" s="15">
        <f t="shared" si="2"/>
        <v>0</v>
      </c>
      <c r="E24" s="15">
        <v>0</v>
      </c>
      <c r="F24" s="16">
        <v>0</v>
      </c>
      <c r="G24" s="15">
        <v>0</v>
      </c>
    </row>
    <row r="25" spans="1:7" ht="12.75">
      <c r="A25" s="22">
        <f t="shared" si="1"/>
        <v>44009</v>
      </c>
      <c r="B25" s="15">
        <v>0</v>
      </c>
      <c r="C25" s="15">
        <v>0</v>
      </c>
      <c r="D25" s="15">
        <f t="shared" si="2"/>
        <v>0</v>
      </c>
      <c r="E25" s="15">
        <v>0</v>
      </c>
      <c r="F25" s="16">
        <v>0</v>
      </c>
      <c r="G25" s="15">
        <v>0</v>
      </c>
    </row>
    <row r="26" spans="1:7" ht="12.75">
      <c r="A26" s="22">
        <f t="shared" si="1"/>
        <v>44016</v>
      </c>
      <c r="B26" s="15">
        <v>0</v>
      </c>
      <c r="C26" s="15">
        <v>0</v>
      </c>
      <c r="D26" s="15">
        <f t="shared" si="2"/>
        <v>0</v>
      </c>
      <c r="E26" s="15">
        <v>0</v>
      </c>
      <c r="F26" s="16">
        <v>0</v>
      </c>
      <c r="G26" s="15">
        <v>0</v>
      </c>
    </row>
    <row r="27" spans="1:7" ht="12.75">
      <c r="A27" s="22">
        <f t="shared" si="1"/>
        <v>44023</v>
      </c>
      <c r="B27" s="15">
        <v>0</v>
      </c>
      <c r="C27" s="15">
        <v>0</v>
      </c>
      <c r="D27" s="15">
        <f t="shared" si="2"/>
        <v>0</v>
      </c>
      <c r="E27" s="15">
        <v>0</v>
      </c>
      <c r="F27" s="16">
        <v>0</v>
      </c>
      <c r="G27" s="15">
        <v>0</v>
      </c>
    </row>
    <row r="28" spans="1:7" ht="12.75">
      <c r="A28" s="22">
        <f t="shared" si="1"/>
        <v>44030</v>
      </c>
      <c r="B28" s="15">
        <v>0</v>
      </c>
      <c r="C28" s="15">
        <v>0</v>
      </c>
      <c r="D28" s="15">
        <f t="shared" si="2"/>
        <v>0</v>
      </c>
      <c r="E28" s="15">
        <v>0</v>
      </c>
      <c r="F28" s="16">
        <v>0</v>
      </c>
      <c r="G28" s="15">
        <v>0</v>
      </c>
    </row>
    <row r="29" spans="1:7" ht="12.75">
      <c r="A29" s="22">
        <f t="shared" si="1"/>
        <v>44037</v>
      </c>
      <c r="B29" s="15">
        <v>0</v>
      </c>
      <c r="C29" s="15">
        <v>0</v>
      </c>
      <c r="D29" s="15">
        <f t="shared" si="2"/>
        <v>0</v>
      </c>
      <c r="E29" s="15">
        <v>0</v>
      </c>
      <c r="F29" s="16">
        <v>0</v>
      </c>
      <c r="G29" s="15">
        <v>0</v>
      </c>
    </row>
    <row r="30" spans="1:7" ht="12.75">
      <c r="A30" s="22">
        <f t="shared" si="1"/>
        <v>44044</v>
      </c>
      <c r="B30" s="15">
        <v>0</v>
      </c>
      <c r="C30" s="15">
        <v>0</v>
      </c>
      <c r="D30" s="15">
        <f t="shared" si="2"/>
        <v>0</v>
      </c>
      <c r="E30" s="15">
        <v>0</v>
      </c>
      <c r="F30" s="16">
        <v>0</v>
      </c>
      <c r="G30" s="15">
        <v>0</v>
      </c>
    </row>
    <row r="31" spans="1:7" ht="12.75">
      <c r="A31" s="22">
        <f t="shared" si="1"/>
        <v>44051</v>
      </c>
      <c r="B31" s="15">
        <v>0</v>
      </c>
      <c r="C31" s="15">
        <v>0</v>
      </c>
      <c r="D31" s="15">
        <f t="shared" si="2"/>
        <v>0</v>
      </c>
      <c r="E31" s="15">
        <v>0</v>
      </c>
      <c r="F31" s="16">
        <v>0</v>
      </c>
      <c r="G31" s="15">
        <v>0</v>
      </c>
    </row>
    <row r="32" spans="1:7" ht="12.75">
      <c r="A32" s="22">
        <f t="shared" si="1"/>
        <v>44058</v>
      </c>
      <c r="B32" s="15">
        <v>0</v>
      </c>
      <c r="C32" s="15">
        <v>0</v>
      </c>
      <c r="D32" s="15">
        <f t="shared" si="2"/>
        <v>0</v>
      </c>
      <c r="E32" s="15">
        <v>0</v>
      </c>
      <c r="F32" s="16">
        <v>0</v>
      </c>
      <c r="G32" s="15">
        <v>0</v>
      </c>
    </row>
    <row r="33" spans="1:7" ht="12.75">
      <c r="A33" s="22">
        <f t="shared" si="1"/>
        <v>44065</v>
      </c>
      <c r="B33" s="15">
        <v>0</v>
      </c>
      <c r="C33" s="15">
        <v>0</v>
      </c>
      <c r="D33" s="15">
        <f t="shared" si="2"/>
        <v>0</v>
      </c>
      <c r="E33" s="15">
        <v>0</v>
      </c>
      <c r="F33" s="16">
        <v>0</v>
      </c>
      <c r="G33" s="15">
        <v>0</v>
      </c>
    </row>
    <row r="34" spans="1:7" ht="12.75">
      <c r="A34" s="22">
        <f t="shared" si="1"/>
        <v>44072</v>
      </c>
      <c r="B34" s="15">
        <v>0</v>
      </c>
      <c r="C34" s="15">
        <v>0</v>
      </c>
      <c r="D34" s="15">
        <f t="shared" si="2"/>
        <v>0</v>
      </c>
      <c r="E34" s="15">
        <v>0</v>
      </c>
      <c r="F34" s="16">
        <v>0</v>
      </c>
      <c r="G34" s="15">
        <v>0</v>
      </c>
    </row>
    <row r="35" spans="1:7" ht="12.75">
      <c r="A35" s="22">
        <f t="shared" si="1"/>
        <v>44079</v>
      </c>
      <c r="B35" s="15">
        <v>0</v>
      </c>
      <c r="C35" s="15">
        <v>0</v>
      </c>
      <c r="D35" s="15">
        <f t="shared" si="2"/>
        <v>0</v>
      </c>
      <c r="E35" s="15">
        <v>0</v>
      </c>
      <c r="F35" s="16">
        <v>0</v>
      </c>
      <c r="G35" s="15">
        <v>0</v>
      </c>
    </row>
    <row r="36" spans="1:7" ht="12.75">
      <c r="A36" s="22">
        <f t="shared" si="1"/>
        <v>44086</v>
      </c>
      <c r="B36" s="15">
        <v>9473448.059999999</v>
      </c>
      <c r="C36" s="15">
        <v>57707.99</v>
      </c>
      <c r="D36" s="15">
        <f t="shared" si="0"/>
        <v>8627668.349999998</v>
      </c>
      <c r="E36" s="15">
        <v>788071.7200000001</v>
      </c>
      <c r="F36" s="16">
        <v>396</v>
      </c>
      <c r="G36" s="15">
        <f>IF(ISBLANK(B36),"",E36/F36/4)</f>
        <v>497.52002525252533</v>
      </c>
    </row>
    <row r="37" spans="1:7" ht="12.75">
      <c r="A37" s="22">
        <f t="shared" si="1"/>
        <v>44093</v>
      </c>
      <c r="B37" s="15">
        <v>12190931.02</v>
      </c>
      <c r="C37" s="15">
        <v>75603.9</v>
      </c>
      <c r="D37" s="15">
        <f t="shared" si="0"/>
        <v>11073281.54</v>
      </c>
      <c r="E37" s="15">
        <v>1042045.5799999997</v>
      </c>
      <c r="F37" s="16">
        <v>396</v>
      </c>
      <c r="G37" s="15">
        <f aca="true" t="shared" si="3" ref="G37:G62">IF(ISBLANK(B37),"",E37/F37/7)</f>
        <v>375.9183189033188</v>
      </c>
    </row>
    <row r="38" spans="1:7" ht="12.75">
      <c r="A38" s="22">
        <f t="shared" si="1"/>
        <v>44100</v>
      </c>
      <c r="B38" s="15">
        <v>12160044.399999999</v>
      </c>
      <c r="C38" s="15">
        <v>70343.67</v>
      </c>
      <c r="D38" s="15">
        <f t="shared" si="0"/>
        <v>11221280.229999999</v>
      </c>
      <c r="E38" s="15">
        <v>868420.5000000003</v>
      </c>
      <c r="F38" s="16">
        <v>401</v>
      </c>
      <c r="G38" s="15">
        <f t="shared" si="3"/>
        <v>309.37673672960466</v>
      </c>
    </row>
    <row r="39" spans="1:7" ht="12.75">
      <c r="A39" s="22">
        <f t="shared" si="1"/>
        <v>44107</v>
      </c>
      <c r="B39" s="15">
        <v>12765101.13</v>
      </c>
      <c r="C39" s="15">
        <v>114116.6</v>
      </c>
      <c r="D39" s="15">
        <f t="shared" si="0"/>
        <v>11708521.3</v>
      </c>
      <c r="E39" s="15">
        <v>942463.23</v>
      </c>
      <c r="F39" s="16">
        <v>414</v>
      </c>
      <c r="G39" s="15">
        <f t="shared" si="3"/>
        <v>325.2116045548654</v>
      </c>
    </row>
    <row r="40" spans="1:7" ht="12.75">
      <c r="A40" s="22">
        <f t="shared" si="1"/>
        <v>44114</v>
      </c>
      <c r="B40" s="15">
        <v>11802202.780000001</v>
      </c>
      <c r="C40" s="15">
        <v>129668.66</v>
      </c>
      <c r="D40" s="15">
        <f t="shared" si="0"/>
        <v>10801611.360000001</v>
      </c>
      <c r="E40" s="15">
        <v>870922.7599999998</v>
      </c>
      <c r="F40" s="16">
        <v>419</v>
      </c>
      <c r="G40" s="15">
        <f t="shared" si="3"/>
        <v>296.93922945789285</v>
      </c>
    </row>
    <row r="41" spans="1:7" ht="12.75">
      <c r="A41" s="22">
        <f t="shared" si="1"/>
        <v>44121</v>
      </c>
      <c r="B41" s="15">
        <v>12555386.639999999</v>
      </c>
      <c r="C41" s="15">
        <v>147370.13999999998</v>
      </c>
      <c r="D41" s="15">
        <f t="shared" si="0"/>
        <v>11512363.489999998</v>
      </c>
      <c r="E41" s="15">
        <v>895653.0100000005</v>
      </c>
      <c r="F41" s="16">
        <v>423</v>
      </c>
      <c r="G41" s="15">
        <f t="shared" si="3"/>
        <v>302.4832860520096</v>
      </c>
    </row>
    <row r="42" spans="1:7" ht="12.75">
      <c r="A42" s="22">
        <f t="shared" si="1"/>
        <v>44128</v>
      </c>
      <c r="B42" s="15">
        <v>13056603.38</v>
      </c>
      <c r="C42" s="15">
        <v>116199.79000000001</v>
      </c>
      <c r="D42" s="15">
        <f t="shared" si="0"/>
        <v>11985740.73</v>
      </c>
      <c r="E42" s="15">
        <v>954662.8600000003</v>
      </c>
      <c r="F42" s="16">
        <v>423</v>
      </c>
      <c r="G42" s="15">
        <f t="shared" si="3"/>
        <v>322.41231340763267</v>
      </c>
    </row>
    <row r="43" spans="1:7" ht="12.75">
      <c r="A43" s="22">
        <f t="shared" si="1"/>
        <v>44135</v>
      </c>
      <c r="B43" s="15">
        <v>12476550.219999999</v>
      </c>
      <c r="C43" s="15">
        <v>145285.13</v>
      </c>
      <c r="D43" s="15">
        <f t="shared" si="0"/>
        <v>11461136.809999999</v>
      </c>
      <c r="E43" s="15">
        <v>870128.28</v>
      </c>
      <c r="F43" s="16">
        <v>423</v>
      </c>
      <c r="G43" s="15">
        <f t="shared" si="3"/>
        <v>293.8629787234043</v>
      </c>
    </row>
    <row r="44" spans="1:7" ht="12.75">
      <c r="A44" s="22">
        <f t="shared" si="1"/>
        <v>44142</v>
      </c>
      <c r="B44" s="15">
        <v>13028778.15</v>
      </c>
      <c r="C44" s="15">
        <v>178683.27</v>
      </c>
      <c r="D44" s="15">
        <f t="shared" si="0"/>
        <v>11962038.110000001</v>
      </c>
      <c r="E44" s="15">
        <v>888056.7699999999</v>
      </c>
      <c r="F44" s="16">
        <v>423</v>
      </c>
      <c r="G44" s="15">
        <f t="shared" si="3"/>
        <v>299.91785545423835</v>
      </c>
    </row>
    <row r="45" spans="1:7" ht="12.75">
      <c r="A45" s="22">
        <f t="shared" si="1"/>
        <v>44149</v>
      </c>
      <c r="B45" s="15">
        <v>12160349.780000001</v>
      </c>
      <c r="C45" s="15">
        <v>165096.02</v>
      </c>
      <c r="D45" s="15">
        <f t="shared" si="0"/>
        <v>11130859.530000001</v>
      </c>
      <c r="E45" s="15">
        <v>864394.2300000001</v>
      </c>
      <c r="F45" s="16">
        <v>423</v>
      </c>
      <c r="G45" s="15">
        <f t="shared" si="3"/>
        <v>291.92645390070925</v>
      </c>
    </row>
    <row r="46" spans="1:7" ht="12.75">
      <c r="A46" s="22">
        <f t="shared" si="1"/>
        <v>44156</v>
      </c>
      <c r="B46" s="15">
        <v>10236861.629999999</v>
      </c>
      <c r="C46" s="15">
        <v>137183.49999999997</v>
      </c>
      <c r="D46" s="15">
        <f t="shared" si="0"/>
        <v>9436387.489999998</v>
      </c>
      <c r="E46" s="15">
        <v>663290.6400000001</v>
      </c>
      <c r="F46" s="16">
        <v>423</v>
      </c>
      <c r="G46" s="15">
        <f t="shared" si="3"/>
        <v>224.00899696048637</v>
      </c>
    </row>
    <row r="47" spans="1:7" ht="12.75">
      <c r="A47" s="22">
        <f t="shared" si="1"/>
        <v>44163</v>
      </c>
      <c r="B47" s="15">
        <v>10329107.830000002</v>
      </c>
      <c r="C47" s="15">
        <v>125272.34999999999</v>
      </c>
      <c r="D47" s="15">
        <f t="shared" si="0"/>
        <v>9454344.270000001</v>
      </c>
      <c r="E47" s="15">
        <v>749491.2100000002</v>
      </c>
      <c r="F47" s="16">
        <v>428</v>
      </c>
      <c r="G47" s="15">
        <f t="shared" si="3"/>
        <v>250.16395527369832</v>
      </c>
    </row>
    <row r="48" spans="1:9" ht="12.75">
      <c r="A48" s="22">
        <f t="shared" si="1"/>
        <v>44170</v>
      </c>
      <c r="B48" s="15">
        <v>10502350.2</v>
      </c>
      <c r="C48" s="15">
        <v>153024.58000000002</v>
      </c>
      <c r="D48" s="15">
        <f t="shared" si="0"/>
        <v>9646694.7</v>
      </c>
      <c r="E48" s="15">
        <v>702630.9199999999</v>
      </c>
      <c r="F48" s="16">
        <v>432</v>
      </c>
      <c r="G48" s="15">
        <f t="shared" si="3"/>
        <v>232.3514947089947</v>
      </c>
      <c r="I48" s="31"/>
    </row>
    <row r="49" spans="1:7" ht="12.75">
      <c r="A49" s="22">
        <f t="shared" si="1"/>
        <v>44177</v>
      </c>
      <c r="B49" s="15">
        <v>10288745.309999999</v>
      </c>
      <c r="C49" s="15">
        <v>149588.85</v>
      </c>
      <c r="D49" s="15">
        <f t="shared" si="0"/>
        <v>9415747.18</v>
      </c>
      <c r="E49" s="15">
        <v>723409.28</v>
      </c>
      <c r="F49" s="16">
        <v>432</v>
      </c>
      <c r="G49" s="15">
        <f t="shared" si="3"/>
        <v>239.22264550264552</v>
      </c>
    </row>
    <row r="50" spans="1:7" ht="12.75">
      <c r="A50" s="22">
        <f t="shared" si="1"/>
        <v>44184</v>
      </c>
      <c r="B50" s="15">
        <v>8493817.16</v>
      </c>
      <c r="C50" s="15">
        <v>121621.6</v>
      </c>
      <c r="D50" s="15">
        <f t="shared" si="0"/>
        <v>7817060.65</v>
      </c>
      <c r="E50" s="15">
        <v>555134.91</v>
      </c>
      <c r="F50" s="16">
        <v>442.28</v>
      </c>
      <c r="G50" s="15">
        <f t="shared" si="3"/>
        <v>179.30945813253402</v>
      </c>
    </row>
    <row r="51" spans="1:7" ht="12.75">
      <c r="A51" s="22">
        <f t="shared" si="1"/>
        <v>44191</v>
      </c>
      <c r="B51" s="15">
        <v>8323513.899999999</v>
      </c>
      <c r="C51" s="15">
        <v>99206.45</v>
      </c>
      <c r="D51" s="15">
        <f t="shared" si="0"/>
        <v>7629587.719999999</v>
      </c>
      <c r="E51" s="15">
        <v>594719.7300000002</v>
      </c>
      <c r="F51" s="16">
        <v>444</v>
      </c>
      <c r="G51" s="15">
        <f t="shared" si="3"/>
        <v>191.35126447876453</v>
      </c>
    </row>
    <row r="52" spans="1:7" ht="12.75">
      <c r="A52" s="22">
        <f t="shared" si="1"/>
        <v>44198</v>
      </c>
      <c r="B52" s="15">
        <v>13550960.48</v>
      </c>
      <c r="C52" s="15">
        <v>169985.46999999997</v>
      </c>
      <c r="D52" s="15">
        <f t="shared" si="0"/>
        <v>12420656.04</v>
      </c>
      <c r="E52" s="15">
        <v>960318.9699999997</v>
      </c>
      <c r="F52" s="16">
        <v>454</v>
      </c>
      <c r="G52" s="15">
        <f t="shared" si="3"/>
        <v>302.1771460037759</v>
      </c>
    </row>
    <row r="53" spans="1:7" ht="12.75">
      <c r="A53" s="22">
        <f t="shared" si="1"/>
        <v>44205</v>
      </c>
      <c r="B53" s="15">
        <v>11431547.639999997</v>
      </c>
      <c r="C53" s="15">
        <v>115141.93000000001</v>
      </c>
      <c r="D53" s="15">
        <f t="shared" si="0"/>
        <v>10469030.569999997</v>
      </c>
      <c r="E53" s="15">
        <v>847375.1399999997</v>
      </c>
      <c r="F53" s="16">
        <v>462</v>
      </c>
      <c r="G53" s="15">
        <f t="shared" si="3"/>
        <v>262.0207606679034</v>
      </c>
    </row>
    <row r="54" spans="1:7" ht="12.75">
      <c r="A54" s="22">
        <f t="shared" si="1"/>
        <v>44212</v>
      </c>
      <c r="B54" s="15">
        <v>11906849</v>
      </c>
      <c r="C54" s="15">
        <v>139155.53999999998</v>
      </c>
      <c r="D54" s="15">
        <f t="shared" si="0"/>
        <v>10882553.950000001</v>
      </c>
      <c r="E54" s="15">
        <v>885139.5100000002</v>
      </c>
      <c r="F54" s="16">
        <v>462</v>
      </c>
      <c r="G54" s="15">
        <f t="shared" si="3"/>
        <v>273.69805504019797</v>
      </c>
    </row>
    <row r="55" spans="1:7" ht="12.75">
      <c r="A55" s="22">
        <f t="shared" si="1"/>
        <v>44219</v>
      </c>
      <c r="B55" s="15">
        <v>11015218.55</v>
      </c>
      <c r="C55" s="15">
        <v>132594.1</v>
      </c>
      <c r="D55" s="15">
        <f t="shared" si="0"/>
        <v>10071354.020000001</v>
      </c>
      <c r="E55" s="15">
        <v>811270.4299999998</v>
      </c>
      <c r="F55" s="16">
        <v>462</v>
      </c>
      <c r="G55" s="15">
        <f t="shared" si="3"/>
        <v>250.85665739022875</v>
      </c>
    </row>
    <row r="56" spans="1:7" ht="12.75">
      <c r="A56" s="22">
        <f t="shared" si="1"/>
        <v>44226</v>
      </c>
      <c r="B56" s="15">
        <v>11125632.200000001</v>
      </c>
      <c r="C56" s="15">
        <v>112614.81</v>
      </c>
      <c r="D56" s="15">
        <f t="shared" si="0"/>
        <v>10246696.47</v>
      </c>
      <c r="E56" s="15">
        <v>766320.92</v>
      </c>
      <c r="F56" s="16">
        <v>462</v>
      </c>
      <c r="G56" s="15">
        <f t="shared" si="3"/>
        <v>236.95761286332714</v>
      </c>
    </row>
    <row r="57" spans="1:7" ht="12.75">
      <c r="A57" s="22">
        <f t="shared" si="1"/>
        <v>44233</v>
      </c>
      <c r="B57" s="15">
        <v>11415319.61</v>
      </c>
      <c r="C57" s="15">
        <v>128270.75</v>
      </c>
      <c r="D57" s="15">
        <f t="shared" si="0"/>
        <v>10496446.059999999</v>
      </c>
      <c r="E57" s="15">
        <v>790602.8000000002</v>
      </c>
      <c r="F57" s="16">
        <v>462</v>
      </c>
      <c r="G57" s="15">
        <f t="shared" si="3"/>
        <v>244.4659245516389</v>
      </c>
    </row>
    <row r="58" spans="1:10" ht="12.75">
      <c r="A58" s="22">
        <f t="shared" si="1"/>
        <v>44240</v>
      </c>
      <c r="B58" s="15">
        <v>11946900.120000001</v>
      </c>
      <c r="C58" s="15">
        <v>129909.41</v>
      </c>
      <c r="D58" s="15">
        <f t="shared" si="0"/>
        <v>10998848.4</v>
      </c>
      <c r="E58" s="15">
        <v>818142.3100000003</v>
      </c>
      <c r="F58" s="16">
        <v>462</v>
      </c>
      <c r="G58" s="15">
        <f t="shared" si="3"/>
        <v>252.9815429808288</v>
      </c>
      <c r="J58" s="31"/>
    </row>
    <row r="59" spans="1:7" ht="12.75">
      <c r="A59" s="22">
        <f t="shared" si="1"/>
        <v>44247</v>
      </c>
      <c r="B59" s="15">
        <v>11031619.75</v>
      </c>
      <c r="C59" s="15">
        <v>119132.17</v>
      </c>
      <c r="D59" s="15">
        <f t="shared" si="0"/>
        <v>10137067.49</v>
      </c>
      <c r="E59" s="15">
        <v>775420.0899999996</v>
      </c>
      <c r="F59" s="16">
        <v>462</v>
      </c>
      <c r="G59" s="15">
        <f t="shared" si="3"/>
        <v>239.77120902906606</v>
      </c>
    </row>
    <row r="60" spans="1:7" ht="12.75">
      <c r="A60" s="22">
        <f t="shared" si="1"/>
        <v>44254</v>
      </c>
      <c r="B60" s="15">
        <v>14857787.639999999</v>
      </c>
      <c r="C60" s="15">
        <v>126244.72999999998</v>
      </c>
      <c r="D60" s="15">
        <f t="shared" si="0"/>
        <v>13664168.169999998</v>
      </c>
      <c r="E60" s="15">
        <v>1067374.7399999998</v>
      </c>
      <c r="F60" s="16">
        <v>462</v>
      </c>
      <c r="G60" s="15">
        <f t="shared" si="3"/>
        <v>330.0478478664192</v>
      </c>
    </row>
    <row r="61" spans="1:7" ht="12.75">
      <c r="A61" s="22">
        <f t="shared" si="1"/>
        <v>44261</v>
      </c>
      <c r="B61" s="15">
        <v>14880674.760000002</v>
      </c>
      <c r="C61" s="15">
        <v>141422.05000000002</v>
      </c>
      <c r="D61" s="15">
        <f t="shared" si="0"/>
        <v>13708491.879999997</v>
      </c>
      <c r="E61" s="15">
        <v>1030760.8300000033</v>
      </c>
      <c r="F61" s="16">
        <v>463</v>
      </c>
      <c r="G61" s="15">
        <f t="shared" si="3"/>
        <v>318.03789879666874</v>
      </c>
    </row>
    <row r="62" spans="1:7" ht="12.75">
      <c r="A62" s="22">
        <f t="shared" si="1"/>
        <v>44268</v>
      </c>
      <c r="B62" s="15">
        <v>15665057.959999999</v>
      </c>
      <c r="C62" s="15">
        <v>157108.06</v>
      </c>
      <c r="D62" s="15">
        <f t="shared" si="0"/>
        <v>14300160.79</v>
      </c>
      <c r="E62" s="15">
        <v>1207789.1099999994</v>
      </c>
      <c r="F62" s="16">
        <v>463</v>
      </c>
      <c r="G62" s="15">
        <f t="shared" si="3"/>
        <v>372.65939833384743</v>
      </c>
    </row>
    <row r="63" spans="1:7" ht="12.75">
      <c r="A63" s="22">
        <f t="shared" si="1"/>
        <v>44275</v>
      </c>
      <c r="B63" s="15">
        <v>18101262.23</v>
      </c>
      <c r="C63" s="15">
        <v>155723.27</v>
      </c>
      <c r="D63" s="15">
        <f t="shared" si="0"/>
        <v>16661609.99</v>
      </c>
      <c r="E63" s="15">
        <v>1283928.9700000004</v>
      </c>
      <c r="F63" s="16">
        <v>463</v>
      </c>
      <c r="G63" s="15">
        <f>IF(ISBLANK(B63),"",E63/F63/7)</f>
        <v>396.1521042887999</v>
      </c>
    </row>
    <row r="64" spans="1:7" ht="12.75">
      <c r="A64" s="22">
        <f t="shared" si="1"/>
        <v>44282</v>
      </c>
      <c r="B64" s="15">
        <v>16809923.64</v>
      </c>
      <c r="C64" s="15">
        <v>153588.25</v>
      </c>
      <c r="D64" s="15">
        <f>IF(ISBLANK(B64),"",B64-C64-E64)</f>
        <v>15475442.030000001</v>
      </c>
      <c r="E64" s="15">
        <v>1180893.3600000003</v>
      </c>
      <c r="F64" s="16">
        <v>462</v>
      </c>
      <c r="G64" s="15">
        <f>IF(ISBLANK(B64),"",E64/F64/7)</f>
        <v>365.1494619666049</v>
      </c>
    </row>
    <row r="65" ht="12.75">
      <c r="A65" s="22"/>
    </row>
    <row r="66" spans="1:7" ht="13.5" thickBot="1">
      <c r="A66" s="3" t="s">
        <v>12</v>
      </c>
      <c r="B66" s="17">
        <f>SUM(B12:B65)</f>
        <v>353582545.16999996</v>
      </c>
      <c r="C66" s="17">
        <f>SUM(C12:C65)</f>
        <v>3766863.040000001</v>
      </c>
      <c r="D66" s="17">
        <f>SUM(D12:D65)</f>
        <v>324416849.32000005</v>
      </c>
      <c r="E66" s="17">
        <f>SUM(E12:E65)</f>
        <v>25398832.81</v>
      </c>
      <c r="F66" s="24">
        <f>_xlfn.IFERROR(SUM(F36:F64)/COUNT(F36:F64)," ")</f>
        <v>439.42344827586203</v>
      </c>
      <c r="G66" s="17">
        <f>E66/F66/200</f>
        <v>289.00179211710014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33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43554</v>
      </c>
      <c r="B12" s="15">
        <v>17497419</v>
      </c>
      <c r="C12" s="15">
        <v>167692</v>
      </c>
      <c r="D12" s="15">
        <f aca="true" t="shared" si="0" ref="D12:D63">IF(ISBLANK(B12),"",B12-C12-E12)</f>
        <v>16015993</v>
      </c>
      <c r="E12" s="15">
        <v>1313734</v>
      </c>
      <c r="F12" s="16">
        <f>5866/7</f>
        <v>838</v>
      </c>
      <c r="G12" s="15">
        <f>IF(ISBLANK(B12),"",E12/F12/7)</f>
        <v>223.95738152062737</v>
      </c>
    </row>
    <row r="13" spans="1:7" ht="12.75">
      <c r="A13" s="22">
        <f aca="true" t="shared" si="1" ref="A13:A63">+A12+7</f>
        <v>43561</v>
      </c>
      <c r="B13" s="15">
        <v>17187222.58</v>
      </c>
      <c r="C13" s="15">
        <v>156793.42</v>
      </c>
      <c r="D13" s="15">
        <f t="shared" si="0"/>
        <v>15760265.029999997</v>
      </c>
      <c r="E13" s="15">
        <v>1270164.13</v>
      </c>
      <c r="F13" s="16">
        <v>838</v>
      </c>
      <c r="G13" s="15">
        <f aca="true" t="shared" si="2" ref="G13:G62">IF(ISBLANK(B13),"",E13/F13/7)</f>
        <v>216.52985509717013</v>
      </c>
    </row>
    <row r="14" spans="1:7" ht="12.75">
      <c r="A14" s="22">
        <f t="shared" si="1"/>
        <v>43568</v>
      </c>
      <c r="B14" s="15">
        <v>16566489.2</v>
      </c>
      <c r="C14" s="15">
        <f>153929.3-20903.9</f>
        <v>133025.4</v>
      </c>
      <c r="D14" s="15">
        <f t="shared" si="0"/>
        <v>15096714.419999998</v>
      </c>
      <c r="E14" s="15">
        <v>1336749.38</v>
      </c>
      <c r="F14" s="16">
        <f>5866/7</f>
        <v>838</v>
      </c>
      <c r="G14" s="15">
        <f t="shared" si="2"/>
        <v>227.88090351176268</v>
      </c>
    </row>
    <row r="15" spans="1:7" ht="12.75">
      <c r="A15" s="22">
        <f t="shared" si="1"/>
        <v>43575</v>
      </c>
      <c r="B15" s="15">
        <v>16575318</v>
      </c>
      <c r="C15" s="15">
        <v>147718</v>
      </c>
      <c r="D15" s="15">
        <f t="shared" si="0"/>
        <v>15116883</v>
      </c>
      <c r="E15" s="15">
        <v>1310717</v>
      </c>
      <c r="F15" s="16">
        <f>5898/7</f>
        <v>842.5714285714286</v>
      </c>
      <c r="G15" s="15">
        <f t="shared" si="2"/>
        <v>222.2307561885385</v>
      </c>
    </row>
    <row r="16" spans="1:7" ht="12.75">
      <c r="A16" s="22">
        <f t="shared" si="1"/>
        <v>43582</v>
      </c>
      <c r="B16" s="15">
        <v>17184436.88</v>
      </c>
      <c r="C16" s="15">
        <v>153436.01</v>
      </c>
      <c r="D16" s="15">
        <f t="shared" si="0"/>
        <v>15760071.589999998</v>
      </c>
      <c r="E16" s="15">
        <v>1270929.28</v>
      </c>
      <c r="F16" s="16">
        <f>5922/7</f>
        <v>846</v>
      </c>
      <c r="G16" s="15">
        <f t="shared" si="2"/>
        <v>214.61149611617697</v>
      </c>
    </row>
    <row r="17" spans="1:10" ht="12.75">
      <c r="A17" s="22">
        <f t="shared" si="1"/>
        <v>43589</v>
      </c>
      <c r="B17" s="15">
        <v>18256144.71</v>
      </c>
      <c r="C17" s="15">
        <v>177122.27</v>
      </c>
      <c r="D17" s="15">
        <f t="shared" si="0"/>
        <v>16863352.26</v>
      </c>
      <c r="E17" s="15">
        <v>1215670.18</v>
      </c>
      <c r="F17" s="16">
        <f>5946/7</f>
        <v>849.4285714285714</v>
      </c>
      <c r="G17" s="15">
        <f t="shared" si="2"/>
        <v>204.45176252943153</v>
      </c>
      <c r="J17" s="15"/>
    </row>
    <row r="18" spans="1:7" ht="12.75">
      <c r="A18" s="22">
        <f t="shared" si="1"/>
        <v>43596</v>
      </c>
      <c r="B18" s="15">
        <v>17137690.05</v>
      </c>
      <c r="C18" s="15">
        <v>128906.10999999997</v>
      </c>
      <c r="D18" s="15">
        <f t="shared" si="0"/>
        <v>15695896.410000004</v>
      </c>
      <c r="E18" s="15">
        <v>1312887.529999998</v>
      </c>
      <c r="F18" s="16">
        <f>5976/7</f>
        <v>853.7142857142857</v>
      </c>
      <c r="G18" s="15">
        <f t="shared" si="2"/>
        <v>219.6933617804548</v>
      </c>
    </row>
    <row r="19" spans="1:7" ht="12.75">
      <c r="A19" s="22">
        <f t="shared" si="1"/>
        <v>43603</v>
      </c>
      <c r="B19" s="15">
        <v>17284520.03</v>
      </c>
      <c r="C19" s="15">
        <v>156632.64</v>
      </c>
      <c r="D19" s="15">
        <f t="shared" si="0"/>
        <v>15901938.700000001</v>
      </c>
      <c r="E19" s="15">
        <v>1225948.69</v>
      </c>
      <c r="F19" s="16">
        <f>5978/7</f>
        <v>854</v>
      </c>
      <c r="G19" s="15">
        <f t="shared" si="2"/>
        <v>205.07672967547674</v>
      </c>
    </row>
    <row r="20" spans="1:7" ht="12.75">
      <c r="A20" s="22">
        <f t="shared" si="1"/>
        <v>43610</v>
      </c>
      <c r="B20" s="15">
        <v>15824054</v>
      </c>
      <c r="C20" s="15">
        <v>148199</v>
      </c>
      <c r="D20" s="15">
        <f t="shared" si="0"/>
        <v>14477534</v>
      </c>
      <c r="E20" s="15">
        <v>1198321</v>
      </c>
      <c r="F20" s="16">
        <f>5978/7</f>
        <v>854</v>
      </c>
      <c r="G20" s="15">
        <f t="shared" si="2"/>
        <v>200.45516895282705</v>
      </c>
    </row>
    <row r="21" spans="1:7" ht="12.75">
      <c r="A21" s="22">
        <f t="shared" si="1"/>
        <v>43617</v>
      </c>
      <c r="B21" s="15">
        <v>17190287.89</v>
      </c>
      <c r="C21" s="15">
        <v>145203.63</v>
      </c>
      <c r="D21" s="15">
        <f t="shared" si="0"/>
        <v>15770704.610000001</v>
      </c>
      <c r="E21" s="15">
        <v>1274379.65</v>
      </c>
      <c r="F21" s="16">
        <f>5978/7</f>
        <v>854</v>
      </c>
      <c r="G21" s="15">
        <f t="shared" si="2"/>
        <v>213.1782619605219</v>
      </c>
    </row>
    <row r="22" spans="1:7" ht="12.75">
      <c r="A22" s="22">
        <f t="shared" si="1"/>
        <v>43624</v>
      </c>
      <c r="B22" s="15">
        <v>16358800.8</v>
      </c>
      <c r="C22" s="15">
        <f>166181.54-23004.49</f>
        <v>143177.05000000002</v>
      </c>
      <c r="D22" s="15">
        <f t="shared" si="0"/>
        <v>14936724.76</v>
      </c>
      <c r="E22" s="15">
        <v>1278898.99</v>
      </c>
      <c r="F22" s="16">
        <f>5978/7</f>
        <v>854</v>
      </c>
      <c r="G22" s="15">
        <f t="shared" si="2"/>
        <v>213.93425727668117</v>
      </c>
    </row>
    <row r="23" spans="1:7" ht="12.75">
      <c r="A23" s="22">
        <f t="shared" si="1"/>
        <v>43631</v>
      </c>
      <c r="B23" s="15">
        <v>16114924.57</v>
      </c>
      <c r="C23" s="15">
        <v>159266.48</v>
      </c>
      <c r="D23" s="15">
        <f t="shared" si="0"/>
        <v>14734614.879999999</v>
      </c>
      <c r="E23" s="15">
        <v>1221043.21</v>
      </c>
      <c r="F23" s="16">
        <f>6006/7</f>
        <v>858</v>
      </c>
      <c r="G23" s="15">
        <f t="shared" si="2"/>
        <v>203.30389776889777</v>
      </c>
    </row>
    <row r="24" spans="1:7" ht="12.75">
      <c r="A24" s="22">
        <f t="shared" si="1"/>
        <v>43638</v>
      </c>
      <c r="B24" s="15">
        <v>15728478.06</v>
      </c>
      <c r="C24" s="15">
        <v>160192.16</v>
      </c>
      <c r="D24" s="15">
        <f t="shared" si="0"/>
        <v>14314594.620000001</v>
      </c>
      <c r="E24" s="15">
        <v>1253691.28</v>
      </c>
      <c r="F24" s="16">
        <f>6050/7</f>
        <v>864.2857142857143</v>
      </c>
      <c r="G24" s="15">
        <f t="shared" si="2"/>
        <v>207.22169917355373</v>
      </c>
    </row>
    <row r="25" spans="1:7" ht="12.75">
      <c r="A25" s="22">
        <f t="shared" si="1"/>
        <v>43645</v>
      </c>
      <c r="B25" s="15">
        <v>15651250.04</v>
      </c>
      <c r="C25" s="15">
        <v>159761.26</v>
      </c>
      <c r="D25" s="15">
        <f t="shared" si="0"/>
        <v>14360162.58</v>
      </c>
      <c r="E25" s="15">
        <v>1131326.2</v>
      </c>
      <c r="F25" s="16">
        <f>6062/7</f>
        <v>866</v>
      </c>
      <c r="G25" s="15">
        <f t="shared" si="2"/>
        <v>186.62589904322004</v>
      </c>
    </row>
    <row r="26" spans="1:7" ht="12.75">
      <c r="A26" s="22">
        <f t="shared" si="1"/>
        <v>43652</v>
      </c>
      <c r="B26" s="15">
        <v>17121485.48</v>
      </c>
      <c r="C26" s="15">
        <v>163105.35</v>
      </c>
      <c r="D26" s="15">
        <f t="shared" si="0"/>
        <v>15657700.02</v>
      </c>
      <c r="E26" s="15">
        <v>1300680.11</v>
      </c>
      <c r="F26" s="16">
        <f>6062/7</f>
        <v>866</v>
      </c>
      <c r="G26" s="15">
        <f t="shared" si="2"/>
        <v>214.56286869020127</v>
      </c>
    </row>
    <row r="27" spans="1:7" ht="12.75">
      <c r="A27" s="22">
        <f t="shared" si="1"/>
        <v>43659</v>
      </c>
      <c r="B27" s="15">
        <v>15153039.46</v>
      </c>
      <c r="C27" s="15">
        <f>180375.19-27005.16</f>
        <v>153370.03</v>
      </c>
      <c r="D27" s="15">
        <f t="shared" si="0"/>
        <v>13858550.750000002</v>
      </c>
      <c r="E27" s="15">
        <v>1141118.68</v>
      </c>
      <c r="F27" s="16">
        <f>6062/7</f>
        <v>866</v>
      </c>
      <c r="G27" s="15">
        <f t="shared" si="2"/>
        <v>188.24128670405804</v>
      </c>
    </row>
    <row r="28" spans="1:7" ht="12.75">
      <c r="A28" s="22">
        <f t="shared" si="1"/>
        <v>43666</v>
      </c>
      <c r="B28" s="15">
        <v>15715714.64</v>
      </c>
      <c r="C28" s="15">
        <v>174736.45</v>
      </c>
      <c r="D28" s="15">
        <f t="shared" si="0"/>
        <v>14304534.040000001</v>
      </c>
      <c r="E28" s="15">
        <v>1236444.15</v>
      </c>
      <c r="F28" s="16">
        <v>866</v>
      </c>
      <c r="G28" s="15">
        <f t="shared" si="2"/>
        <v>203.9663724843286</v>
      </c>
    </row>
    <row r="29" spans="1:7" ht="12.75">
      <c r="A29" s="22">
        <f t="shared" si="1"/>
        <v>43673</v>
      </c>
      <c r="B29" s="15">
        <v>16498513.43</v>
      </c>
      <c r="C29" s="15">
        <v>183534.9</v>
      </c>
      <c r="D29" s="15">
        <f t="shared" si="0"/>
        <v>15153925.42</v>
      </c>
      <c r="E29" s="15">
        <v>1161053.11</v>
      </c>
      <c r="F29" s="16">
        <v>866</v>
      </c>
      <c r="G29" s="15">
        <f t="shared" si="2"/>
        <v>191.52971131639723</v>
      </c>
    </row>
    <row r="30" spans="1:7" ht="12.75">
      <c r="A30" s="22">
        <f t="shared" si="1"/>
        <v>43680</v>
      </c>
      <c r="B30" s="15">
        <v>17112481.29</v>
      </c>
      <c r="C30" s="15">
        <v>206433.75</v>
      </c>
      <c r="D30" s="15">
        <f t="shared" si="0"/>
        <v>15655528.649999999</v>
      </c>
      <c r="E30" s="15">
        <v>1250518.89</v>
      </c>
      <c r="F30" s="16">
        <f>6062/7</f>
        <v>866</v>
      </c>
      <c r="G30" s="15">
        <f t="shared" si="2"/>
        <v>206.2881705707687</v>
      </c>
    </row>
    <row r="31" spans="1:7" ht="12.75">
      <c r="A31" s="22">
        <f t="shared" si="1"/>
        <v>43687</v>
      </c>
      <c r="B31" s="15">
        <v>17231382.59</v>
      </c>
      <c r="C31" s="15">
        <v>192032.67</v>
      </c>
      <c r="D31" s="15">
        <f t="shared" si="0"/>
        <v>15795149.799999997</v>
      </c>
      <c r="E31" s="15">
        <v>1244200.12</v>
      </c>
      <c r="F31" s="16">
        <f>6071/7</f>
        <v>867.2857142857143</v>
      </c>
      <c r="G31" s="15">
        <f t="shared" si="2"/>
        <v>204.94154505023883</v>
      </c>
    </row>
    <row r="32" spans="1:7" ht="12.75">
      <c r="A32" s="22">
        <f t="shared" si="1"/>
        <v>43694</v>
      </c>
      <c r="B32" s="15">
        <v>16037350.349999998</v>
      </c>
      <c r="C32" s="15">
        <v>146323.81999999998</v>
      </c>
      <c r="D32" s="15">
        <f t="shared" si="0"/>
        <v>14641057.109999998</v>
      </c>
      <c r="E32" s="15">
        <v>1249969.4199999997</v>
      </c>
      <c r="F32" s="16">
        <f>6076/7</f>
        <v>868</v>
      </c>
      <c r="G32" s="15">
        <f t="shared" si="2"/>
        <v>205.72241935483865</v>
      </c>
    </row>
    <row r="33" spans="1:7" ht="12.75">
      <c r="A33" s="22">
        <f t="shared" si="1"/>
        <v>43701</v>
      </c>
      <c r="B33" s="15">
        <v>16245187.71</v>
      </c>
      <c r="C33" s="15">
        <v>164878.72</v>
      </c>
      <c r="D33" s="15">
        <f t="shared" si="0"/>
        <v>14883571.98</v>
      </c>
      <c r="E33" s="15">
        <v>1196737.0099999998</v>
      </c>
      <c r="F33" s="16">
        <f>6076/7</f>
        <v>868</v>
      </c>
      <c r="G33" s="15">
        <f t="shared" si="2"/>
        <v>196.96132488479262</v>
      </c>
    </row>
    <row r="34" spans="1:7" ht="12.75">
      <c r="A34" s="22">
        <f t="shared" si="1"/>
        <v>43708</v>
      </c>
      <c r="B34" s="15">
        <v>16056544.79</v>
      </c>
      <c r="C34" s="15">
        <v>163017.98</v>
      </c>
      <c r="D34" s="15">
        <f t="shared" si="0"/>
        <v>14637491.579999998</v>
      </c>
      <c r="E34" s="15">
        <v>1256035.23</v>
      </c>
      <c r="F34" s="16">
        <f>6076/7</f>
        <v>868</v>
      </c>
      <c r="G34" s="15">
        <f t="shared" si="2"/>
        <v>206.72074226464778</v>
      </c>
    </row>
    <row r="35" spans="1:7" ht="12.75">
      <c r="A35" s="22">
        <f t="shared" si="1"/>
        <v>43715</v>
      </c>
      <c r="B35" s="15">
        <v>18089281.89</v>
      </c>
      <c r="C35" s="15">
        <v>176478.7</v>
      </c>
      <c r="D35" s="15">
        <f t="shared" si="0"/>
        <v>16620936.700000001</v>
      </c>
      <c r="E35" s="15">
        <v>1291866.4900000005</v>
      </c>
      <c r="F35" s="16">
        <f>6076/7</f>
        <v>868</v>
      </c>
      <c r="G35" s="15">
        <f t="shared" si="2"/>
        <v>212.61792132982234</v>
      </c>
    </row>
    <row r="36" spans="1:7" ht="12.75">
      <c r="A36" s="22">
        <f t="shared" si="1"/>
        <v>43722</v>
      </c>
      <c r="B36" s="15">
        <v>16001245.6</v>
      </c>
      <c r="C36" s="15">
        <v>154162.86</v>
      </c>
      <c r="D36" s="15">
        <f t="shared" si="0"/>
        <v>14578203.22</v>
      </c>
      <c r="E36" s="15">
        <v>1268879.5199999989</v>
      </c>
      <c r="F36" s="16">
        <f>6076/7</f>
        <v>868</v>
      </c>
      <c r="G36" s="15">
        <f t="shared" si="2"/>
        <v>208.83468071099387</v>
      </c>
    </row>
    <row r="37" spans="1:7" ht="12.75">
      <c r="A37" s="22">
        <f t="shared" si="1"/>
        <v>43729</v>
      </c>
      <c r="B37" s="15">
        <v>15387210.82</v>
      </c>
      <c r="C37" s="15">
        <v>158585.57</v>
      </c>
      <c r="D37" s="15">
        <f t="shared" si="0"/>
        <v>14103069.4</v>
      </c>
      <c r="E37" s="15">
        <v>1125555.85</v>
      </c>
      <c r="F37" s="16">
        <f>6081/7</f>
        <v>868.7142857142857</v>
      </c>
      <c r="G37" s="15">
        <f t="shared" si="2"/>
        <v>185.09387436276933</v>
      </c>
    </row>
    <row r="38" spans="1:7" ht="12.75">
      <c r="A38" s="22">
        <f t="shared" si="1"/>
        <v>43736</v>
      </c>
      <c r="B38" s="15">
        <v>16301293.569999997</v>
      </c>
      <c r="C38" s="15">
        <v>178889.64</v>
      </c>
      <c r="D38" s="15">
        <f t="shared" si="0"/>
        <v>14935853.089999996</v>
      </c>
      <c r="E38" s="15">
        <v>1186550.8399999999</v>
      </c>
      <c r="F38" s="16">
        <f aca="true" t="shared" si="3" ref="F38:F51">6083/7</f>
        <v>869</v>
      </c>
      <c r="G38" s="15">
        <f t="shared" si="2"/>
        <v>195.0601413776097</v>
      </c>
    </row>
    <row r="39" spans="1:7" ht="12.75">
      <c r="A39" s="22">
        <f t="shared" si="1"/>
        <v>43743</v>
      </c>
      <c r="B39" s="15">
        <v>15641009.600000001</v>
      </c>
      <c r="C39" s="15">
        <v>163435</v>
      </c>
      <c r="D39" s="15">
        <f t="shared" si="0"/>
        <v>14283375.080000002</v>
      </c>
      <c r="E39" s="15">
        <v>1194199.5200000005</v>
      </c>
      <c r="F39" s="16">
        <f t="shared" si="3"/>
        <v>869</v>
      </c>
      <c r="G39" s="15">
        <f t="shared" si="2"/>
        <v>196.31752753575546</v>
      </c>
    </row>
    <row r="40" spans="1:7" ht="12.75">
      <c r="A40" s="22">
        <f t="shared" si="1"/>
        <v>43750</v>
      </c>
      <c r="B40" s="15">
        <v>15610959.460000003</v>
      </c>
      <c r="C40" s="15">
        <v>178294.51</v>
      </c>
      <c r="D40" s="15">
        <f t="shared" si="0"/>
        <v>14249873.95</v>
      </c>
      <c r="E40" s="15">
        <v>1182791.0000000028</v>
      </c>
      <c r="F40" s="16">
        <f t="shared" si="3"/>
        <v>869</v>
      </c>
      <c r="G40" s="15">
        <f t="shared" si="2"/>
        <v>194.44205161926726</v>
      </c>
    </row>
    <row r="41" spans="1:7" ht="12.75">
      <c r="A41" s="22">
        <f t="shared" si="1"/>
        <v>43757</v>
      </c>
      <c r="B41" s="15">
        <v>15680017.9</v>
      </c>
      <c r="C41" s="15">
        <v>154326.19</v>
      </c>
      <c r="D41" s="15">
        <f t="shared" si="0"/>
        <v>14403868.799999999</v>
      </c>
      <c r="E41" s="15">
        <v>1121822.9100000027</v>
      </c>
      <c r="F41" s="16">
        <f t="shared" si="3"/>
        <v>869</v>
      </c>
      <c r="G41" s="15">
        <f t="shared" si="2"/>
        <v>184.4193506493511</v>
      </c>
    </row>
    <row r="42" spans="1:7" ht="12.75">
      <c r="A42" s="22">
        <f t="shared" si="1"/>
        <v>43764</v>
      </c>
      <c r="B42" s="15">
        <v>15951523.510000002</v>
      </c>
      <c r="C42" s="15">
        <v>173734.22</v>
      </c>
      <c r="D42" s="15">
        <f t="shared" si="0"/>
        <v>14641073.450000001</v>
      </c>
      <c r="E42" s="15">
        <v>1136715.84</v>
      </c>
      <c r="F42" s="16">
        <f t="shared" si="3"/>
        <v>869</v>
      </c>
      <c r="G42" s="15">
        <f t="shared" si="2"/>
        <v>186.86763767877693</v>
      </c>
    </row>
    <row r="43" spans="1:7" ht="12.75">
      <c r="A43" s="22">
        <f t="shared" si="1"/>
        <v>43771</v>
      </c>
      <c r="B43" s="15">
        <v>16357473.790000001</v>
      </c>
      <c r="C43" s="15">
        <v>169690.61000000002</v>
      </c>
      <c r="D43" s="15">
        <f t="shared" si="0"/>
        <v>14963638.020000001</v>
      </c>
      <c r="E43" s="15">
        <v>1224145.1600000008</v>
      </c>
      <c r="F43" s="16">
        <f t="shared" si="3"/>
        <v>869</v>
      </c>
      <c r="G43" s="15">
        <f t="shared" si="2"/>
        <v>201.24036823935572</v>
      </c>
    </row>
    <row r="44" spans="1:7" ht="12.75">
      <c r="A44" s="22">
        <f t="shared" si="1"/>
        <v>43778</v>
      </c>
      <c r="B44" s="15">
        <v>16051926.79</v>
      </c>
      <c r="C44" s="15">
        <v>165016.85</v>
      </c>
      <c r="D44" s="15">
        <f t="shared" si="0"/>
        <v>14719677.74</v>
      </c>
      <c r="E44" s="15">
        <v>1167232.2</v>
      </c>
      <c r="F44" s="16">
        <f t="shared" si="3"/>
        <v>869</v>
      </c>
      <c r="G44" s="15">
        <f t="shared" si="2"/>
        <v>191.88430050961693</v>
      </c>
    </row>
    <row r="45" spans="1:7" ht="12.75">
      <c r="A45" s="22">
        <f t="shared" si="1"/>
        <v>43785</v>
      </c>
      <c r="B45" s="15">
        <v>13862165.48</v>
      </c>
      <c r="C45" s="15">
        <v>129266.28</v>
      </c>
      <c r="D45" s="15">
        <f t="shared" si="0"/>
        <v>12663301.629999999</v>
      </c>
      <c r="E45" s="15">
        <v>1069597.5700000012</v>
      </c>
      <c r="F45" s="16">
        <f t="shared" si="3"/>
        <v>869</v>
      </c>
      <c r="G45" s="15">
        <f t="shared" si="2"/>
        <v>175.8338928160449</v>
      </c>
    </row>
    <row r="46" spans="1:7" ht="12.75">
      <c r="A46" s="22">
        <f t="shared" si="1"/>
        <v>43792</v>
      </c>
      <c r="B46" s="15">
        <v>15779015.930000003</v>
      </c>
      <c r="C46" s="15">
        <v>169167.51</v>
      </c>
      <c r="D46" s="15">
        <f t="shared" si="0"/>
        <v>14492340.58</v>
      </c>
      <c r="E46" s="15">
        <v>1117507.840000004</v>
      </c>
      <c r="F46" s="16">
        <f t="shared" si="3"/>
        <v>869</v>
      </c>
      <c r="G46" s="15">
        <f t="shared" si="2"/>
        <v>183.7099852046694</v>
      </c>
    </row>
    <row r="47" spans="1:7" ht="12.75">
      <c r="A47" s="22">
        <f t="shared" si="1"/>
        <v>43799</v>
      </c>
      <c r="B47" s="15">
        <v>17510803.84</v>
      </c>
      <c r="C47" s="15">
        <v>172997.29</v>
      </c>
      <c r="D47" s="15">
        <f t="shared" si="0"/>
        <v>16084378.610000001</v>
      </c>
      <c r="E47" s="15">
        <v>1253427.9399999997</v>
      </c>
      <c r="F47" s="16">
        <f t="shared" si="3"/>
        <v>869</v>
      </c>
      <c r="G47" s="15">
        <f t="shared" si="2"/>
        <v>206.05423968436622</v>
      </c>
    </row>
    <row r="48" spans="1:7" ht="12.75">
      <c r="A48" s="22">
        <f t="shared" si="1"/>
        <v>43806</v>
      </c>
      <c r="B48" s="15">
        <v>13104807.96</v>
      </c>
      <c r="C48" s="15">
        <v>161789.97</v>
      </c>
      <c r="D48" s="15">
        <f t="shared" si="0"/>
        <v>12085066.92</v>
      </c>
      <c r="E48" s="15">
        <v>857951.0700000011</v>
      </c>
      <c r="F48" s="16">
        <f t="shared" si="3"/>
        <v>869</v>
      </c>
      <c r="G48" s="15">
        <f t="shared" si="2"/>
        <v>141.0407808647051</v>
      </c>
    </row>
    <row r="49" spans="1:7" ht="12.75">
      <c r="A49" s="22">
        <f t="shared" si="1"/>
        <v>43813</v>
      </c>
      <c r="B49" s="15">
        <v>13421983.04</v>
      </c>
      <c r="C49" s="15">
        <v>155597.05</v>
      </c>
      <c r="D49" s="15">
        <f t="shared" si="0"/>
        <v>12316327.870000001</v>
      </c>
      <c r="E49" s="15">
        <v>950058.1199999981</v>
      </c>
      <c r="F49" s="16">
        <f t="shared" si="3"/>
        <v>869</v>
      </c>
      <c r="G49" s="15">
        <f t="shared" si="2"/>
        <v>156.18249547920405</v>
      </c>
    </row>
    <row r="50" spans="1:7" ht="12.75">
      <c r="A50" s="22">
        <f t="shared" si="1"/>
        <v>43820</v>
      </c>
      <c r="B50" s="15">
        <v>13254732.209999999</v>
      </c>
      <c r="C50" s="15">
        <v>141208.17</v>
      </c>
      <c r="D50" s="15">
        <f t="shared" si="0"/>
        <v>12144095.280000001</v>
      </c>
      <c r="E50" s="15">
        <v>969428.7599999976</v>
      </c>
      <c r="F50" s="16">
        <f t="shared" si="3"/>
        <v>869</v>
      </c>
      <c r="G50" s="15">
        <f t="shared" si="2"/>
        <v>159.36688476080843</v>
      </c>
    </row>
    <row r="51" spans="1:7" ht="12.75">
      <c r="A51" s="22">
        <f t="shared" si="1"/>
        <v>43827</v>
      </c>
      <c r="B51" s="15">
        <v>17225937.380000003</v>
      </c>
      <c r="C51" s="15">
        <v>173842.49</v>
      </c>
      <c r="D51" s="15">
        <f t="shared" si="0"/>
        <v>15729198.110000003</v>
      </c>
      <c r="E51" s="15">
        <v>1322896.780000002</v>
      </c>
      <c r="F51" s="16">
        <f t="shared" si="3"/>
        <v>869</v>
      </c>
      <c r="G51" s="15">
        <f t="shared" si="2"/>
        <v>217.47440078908465</v>
      </c>
    </row>
    <row r="52" spans="1:7" ht="12.75">
      <c r="A52" s="22">
        <f t="shared" si="1"/>
        <v>43834</v>
      </c>
      <c r="B52" s="15">
        <v>17806493.36</v>
      </c>
      <c r="C52" s="15">
        <v>213179.24000000002</v>
      </c>
      <c r="D52" s="15">
        <f t="shared" si="0"/>
        <v>16325057.97</v>
      </c>
      <c r="E52" s="15">
        <v>1268256.1500000004</v>
      </c>
      <c r="F52" s="16">
        <f aca="true" t="shared" si="4" ref="F52:F62">6083/7</f>
        <v>869</v>
      </c>
      <c r="G52" s="15">
        <f t="shared" si="2"/>
        <v>208.4918872266974</v>
      </c>
    </row>
    <row r="53" spans="1:7" ht="12.75">
      <c r="A53" s="22">
        <f t="shared" si="1"/>
        <v>43841</v>
      </c>
      <c r="B53" s="15">
        <v>16146119.980000002</v>
      </c>
      <c r="C53" s="15">
        <v>172651.54</v>
      </c>
      <c r="D53" s="15">
        <f t="shared" si="0"/>
        <v>14781939.41</v>
      </c>
      <c r="E53" s="15">
        <v>1191529.0300000024</v>
      </c>
      <c r="F53" s="16">
        <f t="shared" si="4"/>
        <v>869</v>
      </c>
      <c r="G53" s="15">
        <f t="shared" si="2"/>
        <v>195.8785188229496</v>
      </c>
    </row>
    <row r="54" spans="1:7" ht="12.75">
      <c r="A54" s="22">
        <f t="shared" si="1"/>
        <v>43848</v>
      </c>
      <c r="B54" s="15">
        <v>14465901.49</v>
      </c>
      <c r="C54" s="15">
        <v>168808.51</v>
      </c>
      <c r="D54" s="15">
        <f t="shared" si="0"/>
        <v>13361609</v>
      </c>
      <c r="E54" s="15">
        <v>935483.9800000002</v>
      </c>
      <c r="F54" s="16">
        <f t="shared" si="4"/>
        <v>869</v>
      </c>
      <c r="G54" s="15">
        <f t="shared" si="2"/>
        <v>153.78661515699494</v>
      </c>
    </row>
    <row r="55" spans="1:7" ht="12.75">
      <c r="A55" s="22">
        <f t="shared" si="1"/>
        <v>43855</v>
      </c>
      <c r="B55" s="15">
        <v>16721716.04</v>
      </c>
      <c r="C55" s="15">
        <v>177897.19</v>
      </c>
      <c r="D55" s="15">
        <f t="shared" si="0"/>
        <v>15367726.700000001</v>
      </c>
      <c r="E55" s="15">
        <v>1176092.149999999</v>
      </c>
      <c r="F55" s="16">
        <f t="shared" si="4"/>
        <v>869</v>
      </c>
      <c r="G55" s="15">
        <f t="shared" si="2"/>
        <v>193.34081045536726</v>
      </c>
    </row>
    <row r="56" spans="1:7" ht="12.75">
      <c r="A56" s="22">
        <f t="shared" si="1"/>
        <v>43862</v>
      </c>
      <c r="B56" s="15">
        <v>17039862.68</v>
      </c>
      <c r="C56" s="15">
        <v>184498.68</v>
      </c>
      <c r="D56" s="15">
        <f t="shared" si="0"/>
        <v>15596957.44</v>
      </c>
      <c r="E56" s="15">
        <v>1258406.56</v>
      </c>
      <c r="F56" s="16">
        <f t="shared" si="4"/>
        <v>869</v>
      </c>
      <c r="G56" s="15">
        <f t="shared" si="2"/>
        <v>206.87268781851063</v>
      </c>
    </row>
    <row r="57" spans="1:7" ht="12.75">
      <c r="A57" s="22">
        <f t="shared" si="1"/>
        <v>43869</v>
      </c>
      <c r="B57" s="15">
        <v>13896653.05</v>
      </c>
      <c r="C57" s="15">
        <v>118646.77000000002</v>
      </c>
      <c r="D57" s="15">
        <f t="shared" si="0"/>
        <v>12789812.14</v>
      </c>
      <c r="E57" s="15">
        <v>988194.1400000014</v>
      </c>
      <c r="F57" s="16">
        <f t="shared" si="4"/>
        <v>869</v>
      </c>
      <c r="G57" s="15">
        <f t="shared" si="2"/>
        <v>162.45177379582466</v>
      </c>
    </row>
    <row r="58" spans="1:7" ht="12.75">
      <c r="A58" s="22">
        <f t="shared" si="1"/>
        <v>43876</v>
      </c>
      <c r="B58" s="15">
        <v>18063977.64</v>
      </c>
      <c r="C58" s="15">
        <v>190083.58000000002</v>
      </c>
      <c r="D58" s="15">
        <f t="shared" si="0"/>
        <v>16625564.440000003</v>
      </c>
      <c r="E58" s="15">
        <v>1248329.6199999992</v>
      </c>
      <c r="F58" s="16">
        <f t="shared" si="4"/>
        <v>869</v>
      </c>
      <c r="G58" s="15">
        <f t="shared" si="2"/>
        <v>205.21611375965793</v>
      </c>
    </row>
    <row r="59" spans="1:7" ht="12.75">
      <c r="A59" s="22">
        <f t="shared" si="1"/>
        <v>43883</v>
      </c>
      <c r="B59" s="15">
        <v>18748632.409999996</v>
      </c>
      <c r="C59" s="15">
        <v>206493.7</v>
      </c>
      <c r="D59" s="15">
        <f t="shared" si="0"/>
        <v>17130552.1</v>
      </c>
      <c r="E59" s="15">
        <v>1411586.6099999945</v>
      </c>
      <c r="F59" s="16">
        <f t="shared" si="4"/>
        <v>869</v>
      </c>
      <c r="G59" s="15">
        <f t="shared" si="2"/>
        <v>232.0543498273869</v>
      </c>
    </row>
    <row r="60" spans="1:7" ht="12.75">
      <c r="A60" s="22">
        <f t="shared" si="1"/>
        <v>43890</v>
      </c>
      <c r="B60" s="15">
        <v>16907966.310000002</v>
      </c>
      <c r="C60" s="15">
        <v>167133.91</v>
      </c>
      <c r="D60" s="15">
        <f t="shared" si="0"/>
        <v>15443647.91</v>
      </c>
      <c r="E60" s="15">
        <v>1297184.4900000026</v>
      </c>
      <c r="F60" s="16">
        <f t="shared" si="4"/>
        <v>869</v>
      </c>
      <c r="G60" s="15">
        <f t="shared" si="2"/>
        <v>213.2474913693905</v>
      </c>
    </row>
    <row r="61" spans="1:7" ht="12.75">
      <c r="A61" s="22">
        <f t="shared" si="1"/>
        <v>43897</v>
      </c>
      <c r="B61" s="15">
        <v>19281578.310000002</v>
      </c>
      <c r="C61" s="15">
        <v>203000.52999999997</v>
      </c>
      <c r="D61" s="15">
        <f t="shared" si="0"/>
        <v>17869577.229999997</v>
      </c>
      <c r="E61" s="15">
        <v>1209000.5500000026</v>
      </c>
      <c r="F61" s="16">
        <f t="shared" si="4"/>
        <v>869</v>
      </c>
      <c r="G61" s="15">
        <f t="shared" si="2"/>
        <v>198.75070688804908</v>
      </c>
    </row>
    <row r="62" spans="1:7" ht="12.75">
      <c r="A62" s="22">
        <f t="shared" si="1"/>
        <v>43904</v>
      </c>
      <c r="B62" s="15">
        <v>16705970.29</v>
      </c>
      <c r="C62" s="15">
        <v>144817.92999999996</v>
      </c>
      <c r="D62" s="15">
        <f t="shared" si="0"/>
        <v>15274240.309999999</v>
      </c>
      <c r="E62" s="15">
        <v>1286912.0500000003</v>
      </c>
      <c r="F62" s="16">
        <f t="shared" si="4"/>
        <v>869</v>
      </c>
      <c r="G62" s="15">
        <f t="shared" si="2"/>
        <v>211.558778563209</v>
      </c>
    </row>
    <row r="63" spans="1:7" ht="12.75">
      <c r="A63" s="22">
        <f t="shared" si="1"/>
        <v>43911</v>
      </c>
      <c r="B63" s="15">
        <v>2605456.81</v>
      </c>
      <c r="C63" s="15">
        <v>31126.57</v>
      </c>
      <c r="D63" s="15">
        <f t="shared" si="0"/>
        <v>2365676.35</v>
      </c>
      <c r="E63" s="15">
        <v>208653.89</v>
      </c>
      <c r="F63" s="16">
        <f>1738/2</f>
        <v>869</v>
      </c>
      <c r="G63" s="15">
        <f>IF(ISBLANK(B63),"",E63/F63/2)</f>
        <v>120.05402186421175</v>
      </c>
    </row>
    <row r="64" ht="12.75">
      <c r="A64" s="22"/>
    </row>
    <row r="65" spans="1:7" ht="13.5" thickBot="1">
      <c r="A65" s="3" t="s">
        <v>12</v>
      </c>
      <c r="B65" s="17">
        <f>SUM(B12:B64)</f>
        <v>835350452.6899998</v>
      </c>
      <c r="C65" s="17">
        <f>SUM(C12:C64)</f>
        <v>8439380.16</v>
      </c>
      <c r="D65" s="17">
        <f>SUM(D12:D64)</f>
        <v>765339598.66</v>
      </c>
      <c r="E65" s="17">
        <f>SUM(E12:E64)</f>
        <v>61571473.870000005</v>
      </c>
      <c r="F65" s="24">
        <f>_xlfn.IFERROR(SUM(F12:F64)/COUNT(F12:F64)," ")</f>
        <v>863.6538461538462</v>
      </c>
      <c r="G65" s="17">
        <f>_xlfn.IFERROR(E65/SUM(F12:F64)/7," ")</f>
        <v>195.85670983236315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32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43190</v>
      </c>
      <c r="B12" s="15">
        <v>17058259</v>
      </c>
      <c r="C12" s="15">
        <v>196355</v>
      </c>
      <c r="D12" s="15">
        <f aca="true" t="shared" si="0" ref="D12:D63">IF(ISBLANK(B12),"",B12-C12-E12)</f>
        <v>15634327</v>
      </c>
      <c r="E12" s="15">
        <v>1227577</v>
      </c>
      <c r="F12" s="16">
        <v>838</v>
      </c>
      <c r="G12" s="15">
        <f>_xlfn.IFERROR((E12/F12/7)," ")</f>
        <v>209.26986021138765</v>
      </c>
    </row>
    <row r="13" spans="1:7" ht="12.75">
      <c r="A13" s="22">
        <f aca="true" t="shared" si="1" ref="A13:A44">+A12+7</f>
        <v>43197</v>
      </c>
      <c r="B13" s="15">
        <v>17090946</v>
      </c>
      <c r="C13" s="15">
        <f>212015-24361</f>
        <v>187654</v>
      </c>
      <c r="D13" s="15">
        <f t="shared" si="0"/>
        <v>15686607</v>
      </c>
      <c r="E13" s="15">
        <v>1216685</v>
      </c>
      <c r="F13" s="16">
        <f aca="true" t="shared" si="2" ref="F13:F18">5866/7</f>
        <v>838</v>
      </c>
      <c r="G13" s="15">
        <f aca="true" t="shared" si="3" ref="G13:G63">_xlfn.IFERROR((E13/F13/7)," ")</f>
        <v>207.4130583020798</v>
      </c>
    </row>
    <row r="14" spans="1:7" ht="12.75">
      <c r="A14" s="22">
        <f t="shared" si="1"/>
        <v>43204</v>
      </c>
      <c r="B14" s="15">
        <v>16163176</v>
      </c>
      <c r="C14" s="15">
        <v>206363</v>
      </c>
      <c r="D14" s="15">
        <f t="shared" si="0"/>
        <v>14818208</v>
      </c>
      <c r="E14" s="15">
        <v>1138605</v>
      </c>
      <c r="F14" s="16">
        <f t="shared" si="2"/>
        <v>838</v>
      </c>
      <c r="G14" s="15">
        <f t="shared" si="3"/>
        <v>194.10245482441186</v>
      </c>
    </row>
    <row r="15" spans="1:7" ht="12.75">
      <c r="A15" s="22">
        <f t="shared" si="1"/>
        <v>43211</v>
      </c>
      <c r="B15" s="15">
        <v>17127983</v>
      </c>
      <c r="C15" s="15">
        <v>182814</v>
      </c>
      <c r="D15" s="15">
        <f t="shared" si="0"/>
        <v>15849205</v>
      </c>
      <c r="E15" s="15">
        <v>1095964</v>
      </c>
      <c r="F15" s="16">
        <f t="shared" si="2"/>
        <v>838</v>
      </c>
      <c r="G15" s="15">
        <f t="shared" si="3"/>
        <v>186.83327650869415</v>
      </c>
    </row>
    <row r="16" spans="1:7" ht="12.75">
      <c r="A16" s="22">
        <f t="shared" si="1"/>
        <v>43218</v>
      </c>
      <c r="B16" s="15">
        <v>17273145</v>
      </c>
      <c r="C16" s="15">
        <v>202332</v>
      </c>
      <c r="D16" s="15">
        <f t="shared" si="0"/>
        <v>15831897</v>
      </c>
      <c r="E16" s="15">
        <v>1238916</v>
      </c>
      <c r="F16" s="16">
        <f t="shared" si="2"/>
        <v>838</v>
      </c>
      <c r="G16" s="15">
        <f t="shared" si="3"/>
        <v>211.20286396181385</v>
      </c>
    </row>
    <row r="17" spans="1:10" ht="12.75">
      <c r="A17" s="22">
        <f t="shared" si="1"/>
        <v>43225</v>
      </c>
      <c r="B17" s="15">
        <v>17155909</v>
      </c>
      <c r="C17" s="15">
        <f>225042-26250</f>
        <v>198792</v>
      </c>
      <c r="D17" s="15">
        <f t="shared" si="0"/>
        <v>15732316</v>
      </c>
      <c r="E17" s="15">
        <v>1224801</v>
      </c>
      <c r="F17" s="16">
        <f t="shared" si="2"/>
        <v>838</v>
      </c>
      <c r="G17" s="15">
        <v>209</v>
      </c>
      <c r="J17" s="15"/>
    </row>
    <row r="18" spans="1:7" ht="12.75">
      <c r="A18" s="22">
        <f t="shared" si="1"/>
        <v>43232</v>
      </c>
      <c r="B18" s="15">
        <v>15477393</v>
      </c>
      <c r="C18" s="15">
        <v>196445</v>
      </c>
      <c r="D18" s="15">
        <f t="shared" si="0"/>
        <v>14126526</v>
      </c>
      <c r="E18" s="15">
        <v>1154422</v>
      </c>
      <c r="F18" s="16">
        <f t="shared" si="2"/>
        <v>838</v>
      </c>
      <c r="G18" s="15">
        <f t="shared" si="3"/>
        <v>196.79884077736105</v>
      </c>
    </row>
    <row r="19" spans="1:7" ht="12.75">
      <c r="A19" s="22">
        <f t="shared" si="1"/>
        <v>43239</v>
      </c>
      <c r="B19" s="15">
        <v>16311610</v>
      </c>
      <c r="C19" s="15">
        <v>213377</v>
      </c>
      <c r="D19" s="15">
        <f t="shared" si="0"/>
        <v>14942991</v>
      </c>
      <c r="E19" s="15">
        <v>1155242</v>
      </c>
      <c r="F19" s="16">
        <f aca="true" t="shared" si="4" ref="F19:F24">5866/7</f>
        <v>838</v>
      </c>
      <c r="G19" s="15">
        <f t="shared" si="3"/>
        <v>196.93862938970338</v>
      </c>
    </row>
    <row r="20" spans="1:7" ht="12.75">
      <c r="A20" s="22">
        <f t="shared" si="1"/>
        <v>43246</v>
      </c>
      <c r="B20" s="15">
        <v>14325519</v>
      </c>
      <c r="C20" s="15">
        <v>188500</v>
      </c>
      <c r="D20" s="15">
        <f t="shared" si="0"/>
        <v>13148647</v>
      </c>
      <c r="E20" s="15">
        <v>988372</v>
      </c>
      <c r="F20" s="16">
        <f t="shared" si="4"/>
        <v>838</v>
      </c>
      <c r="G20" s="15">
        <f t="shared" si="3"/>
        <v>168.49164677804296</v>
      </c>
    </row>
    <row r="21" spans="1:7" ht="12.75">
      <c r="A21" s="22">
        <f t="shared" si="1"/>
        <v>43253</v>
      </c>
      <c r="B21" s="15">
        <v>16694971</v>
      </c>
      <c r="C21" s="15">
        <v>199612</v>
      </c>
      <c r="D21" s="15">
        <f t="shared" si="0"/>
        <v>15315090</v>
      </c>
      <c r="E21" s="15">
        <v>1180269</v>
      </c>
      <c r="F21" s="16">
        <f t="shared" si="4"/>
        <v>838</v>
      </c>
      <c r="G21" s="15">
        <f t="shared" si="3"/>
        <v>201.20508012274124</v>
      </c>
    </row>
    <row r="22" spans="1:7" ht="12.75">
      <c r="A22" s="22">
        <f t="shared" si="1"/>
        <v>43260</v>
      </c>
      <c r="B22" s="15">
        <v>15519141</v>
      </c>
      <c r="C22" s="15">
        <f>188428-25720</f>
        <v>162708</v>
      </c>
      <c r="D22" s="15">
        <f t="shared" si="0"/>
        <v>14156130</v>
      </c>
      <c r="E22" s="15">
        <v>1200303</v>
      </c>
      <c r="F22" s="16">
        <f t="shared" si="4"/>
        <v>838</v>
      </c>
      <c r="G22" s="15">
        <f t="shared" si="3"/>
        <v>204.62035458574837</v>
      </c>
    </row>
    <row r="23" spans="1:7" ht="12.75">
      <c r="A23" s="22">
        <f t="shared" si="1"/>
        <v>43267</v>
      </c>
      <c r="B23" s="15">
        <v>15012292</v>
      </c>
      <c r="C23" s="15">
        <v>149509</v>
      </c>
      <c r="D23" s="15">
        <f t="shared" si="0"/>
        <v>13758619</v>
      </c>
      <c r="E23" s="15">
        <v>1104164</v>
      </c>
      <c r="F23" s="16">
        <f t="shared" si="4"/>
        <v>838</v>
      </c>
      <c r="G23" s="15">
        <f t="shared" si="3"/>
        <v>188.23116263211728</v>
      </c>
    </row>
    <row r="24" spans="1:7" ht="12.75">
      <c r="A24" s="22">
        <f t="shared" si="1"/>
        <v>43274</v>
      </c>
      <c r="B24" s="15">
        <v>15077308</v>
      </c>
      <c r="C24" s="15">
        <v>171819</v>
      </c>
      <c r="D24" s="15">
        <f t="shared" si="0"/>
        <v>13791322</v>
      </c>
      <c r="E24" s="15">
        <v>1114167</v>
      </c>
      <c r="F24" s="16">
        <f t="shared" si="4"/>
        <v>838</v>
      </c>
      <c r="G24" s="15">
        <f t="shared" si="3"/>
        <v>189.936413228776</v>
      </c>
    </row>
    <row r="25" spans="1:7" ht="12.75">
      <c r="A25" s="22">
        <f t="shared" si="1"/>
        <v>43281</v>
      </c>
      <c r="B25" s="15">
        <v>15242141</v>
      </c>
      <c r="C25" s="15">
        <v>159449</v>
      </c>
      <c r="D25" s="15">
        <f t="shared" si="0"/>
        <v>13994955</v>
      </c>
      <c r="E25" s="15">
        <v>1087737</v>
      </c>
      <c r="F25" s="16">
        <f aca="true" t="shared" si="5" ref="F25:F30">5866/7</f>
        <v>838</v>
      </c>
      <c r="G25" s="15">
        <f t="shared" si="3"/>
        <v>185.4307875894988</v>
      </c>
    </row>
    <row r="26" spans="1:7" ht="12.75">
      <c r="A26" s="22">
        <f t="shared" si="1"/>
        <v>43288</v>
      </c>
      <c r="B26" s="15">
        <v>16456734</v>
      </c>
      <c r="C26" s="15">
        <v>154931</v>
      </c>
      <c r="D26" s="15">
        <f t="shared" si="0"/>
        <v>15154128</v>
      </c>
      <c r="E26" s="15">
        <v>1147675</v>
      </c>
      <c r="F26" s="16">
        <f t="shared" si="5"/>
        <v>838</v>
      </c>
      <c r="G26" s="15">
        <f t="shared" si="3"/>
        <v>195.64865325605183</v>
      </c>
    </row>
    <row r="27" spans="1:7" ht="12.75">
      <c r="A27" s="22">
        <f t="shared" si="1"/>
        <v>43295</v>
      </c>
      <c r="B27" s="15">
        <v>14966021</v>
      </c>
      <c r="C27" s="15">
        <f>143031-25295</f>
        <v>117736</v>
      </c>
      <c r="D27" s="15">
        <f t="shared" si="0"/>
        <v>13800824</v>
      </c>
      <c r="E27" s="15">
        <v>1047461</v>
      </c>
      <c r="F27" s="16">
        <f t="shared" si="5"/>
        <v>838</v>
      </c>
      <c r="G27" s="15">
        <f t="shared" si="3"/>
        <v>178.56478008864642</v>
      </c>
    </row>
    <row r="28" spans="1:7" ht="12.75">
      <c r="A28" s="22">
        <f t="shared" si="1"/>
        <v>43302</v>
      </c>
      <c r="B28" s="15">
        <v>14905982</v>
      </c>
      <c r="C28" s="15">
        <v>146722</v>
      </c>
      <c r="D28" s="15">
        <f t="shared" si="0"/>
        <v>13629488</v>
      </c>
      <c r="E28" s="15">
        <v>1129772</v>
      </c>
      <c r="F28" s="16">
        <f t="shared" si="5"/>
        <v>838</v>
      </c>
      <c r="G28" s="15">
        <f t="shared" si="3"/>
        <v>192.5966587112172</v>
      </c>
    </row>
    <row r="29" spans="1:7" ht="12.75">
      <c r="A29" s="22">
        <f t="shared" si="1"/>
        <v>43309</v>
      </c>
      <c r="B29" s="15">
        <v>15906835</v>
      </c>
      <c r="C29" s="15">
        <f>165219-24354</f>
        <v>140865</v>
      </c>
      <c r="D29" s="15">
        <f t="shared" si="0"/>
        <v>14571958</v>
      </c>
      <c r="E29" s="15">
        <v>1194012</v>
      </c>
      <c r="F29" s="16">
        <f t="shared" si="5"/>
        <v>838</v>
      </c>
      <c r="G29" s="15">
        <f t="shared" si="3"/>
        <v>203.54790317081486</v>
      </c>
    </row>
    <row r="30" spans="1:7" ht="12.75">
      <c r="A30" s="22">
        <f t="shared" si="1"/>
        <v>43316</v>
      </c>
      <c r="B30" s="15">
        <v>16605859</v>
      </c>
      <c r="C30" s="15">
        <v>177938</v>
      </c>
      <c r="D30" s="15">
        <f t="shared" si="0"/>
        <v>15295149</v>
      </c>
      <c r="E30" s="15">
        <v>1132772</v>
      </c>
      <c r="F30" s="16">
        <f t="shared" si="5"/>
        <v>838</v>
      </c>
      <c r="G30" s="15">
        <f t="shared" si="3"/>
        <v>193.10808046368905</v>
      </c>
    </row>
    <row r="31" spans="1:7" ht="12.75">
      <c r="A31" s="22">
        <f t="shared" si="1"/>
        <v>43323</v>
      </c>
      <c r="B31" s="15">
        <v>15488888</v>
      </c>
      <c r="C31" s="15">
        <v>176184</v>
      </c>
      <c r="D31" s="15">
        <f t="shared" si="0"/>
        <v>14088051</v>
      </c>
      <c r="E31" s="15">
        <v>1224653</v>
      </c>
      <c r="F31" s="16">
        <f aca="true" t="shared" si="6" ref="F31:F36">5866/7</f>
        <v>838</v>
      </c>
      <c r="G31" s="15">
        <f t="shared" si="3"/>
        <v>208.77139447664507</v>
      </c>
    </row>
    <row r="32" spans="1:7" ht="12.75">
      <c r="A32" s="22">
        <f t="shared" si="1"/>
        <v>43330</v>
      </c>
      <c r="B32" s="15">
        <v>15957652</v>
      </c>
      <c r="C32" s="15">
        <v>148905</v>
      </c>
      <c r="D32" s="15">
        <f t="shared" si="0"/>
        <v>14633049</v>
      </c>
      <c r="E32" s="15">
        <v>1175698</v>
      </c>
      <c r="F32" s="16">
        <f t="shared" si="6"/>
        <v>838</v>
      </c>
      <c r="G32" s="15">
        <f t="shared" si="3"/>
        <v>200.4258438458916</v>
      </c>
    </row>
    <row r="33" spans="1:7" ht="12.75">
      <c r="A33" s="22">
        <f t="shared" si="1"/>
        <v>43337</v>
      </c>
      <c r="B33" s="15">
        <v>15211113</v>
      </c>
      <c r="C33" s="15">
        <v>146264</v>
      </c>
      <c r="D33" s="15">
        <f t="shared" si="0"/>
        <v>13972458</v>
      </c>
      <c r="E33" s="15">
        <v>1092391</v>
      </c>
      <c r="F33" s="16">
        <f t="shared" si="6"/>
        <v>838</v>
      </c>
      <c r="G33" s="15">
        <f t="shared" si="3"/>
        <v>186.22417320150018</v>
      </c>
    </row>
    <row r="34" spans="1:7" ht="12.75">
      <c r="A34" s="22">
        <f t="shared" si="1"/>
        <v>43344</v>
      </c>
      <c r="B34" s="15">
        <v>15327805</v>
      </c>
      <c r="C34" s="15">
        <v>135728</v>
      </c>
      <c r="D34" s="15">
        <f t="shared" si="0"/>
        <v>14030335</v>
      </c>
      <c r="E34" s="15">
        <v>1161742</v>
      </c>
      <c r="F34" s="16">
        <f t="shared" si="6"/>
        <v>838</v>
      </c>
      <c r="G34" s="15">
        <f t="shared" si="3"/>
        <v>198.04670985339243</v>
      </c>
    </row>
    <row r="35" spans="1:7" ht="12.75">
      <c r="A35" s="22">
        <f t="shared" si="1"/>
        <v>43351</v>
      </c>
      <c r="B35" s="15">
        <v>16223424</v>
      </c>
      <c r="C35" s="15">
        <f>156447-24562</f>
        <v>131885</v>
      </c>
      <c r="D35" s="15">
        <f t="shared" si="0"/>
        <v>14895017</v>
      </c>
      <c r="E35" s="15">
        <v>1196522</v>
      </c>
      <c r="F35" s="16">
        <f t="shared" si="6"/>
        <v>838</v>
      </c>
      <c r="G35" s="15">
        <f t="shared" si="3"/>
        <v>203.9757927037163</v>
      </c>
    </row>
    <row r="36" spans="1:7" ht="12.75">
      <c r="A36" s="22">
        <f t="shared" si="1"/>
        <v>43358</v>
      </c>
      <c r="B36" s="15">
        <v>14495297</v>
      </c>
      <c r="C36" s="15">
        <v>135189</v>
      </c>
      <c r="D36" s="15">
        <f t="shared" si="0"/>
        <v>13324234</v>
      </c>
      <c r="E36" s="15">
        <v>1035874</v>
      </c>
      <c r="F36" s="16">
        <f t="shared" si="6"/>
        <v>838</v>
      </c>
      <c r="G36" s="15">
        <f t="shared" si="3"/>
        <v>176.58949880668257</v>
      </c>
    </row>
    <row r="37" spans="1:7" ht="12.75">
      <c r="A37" s="22">
        <f t="shared" si="1"/>
        <v>43365</v>
      </c>
      <c r="B37" s="15">
        <v>14221070</v>
      </c>
      <c r="C37" s="15">
        <v>125237</v>
      </c>
      <c r="D37" s="15">
        <f t="shared" si="0"/>
        <v>12985673</v>
      </c>
      <c r="E37" s="15">
        <v>1110160</v>
      </c>
      <c r="F37" s="16">
        <f aca="true" t="shared" si="7" ref="F37:F42">5866/7</f>
        <v>838</v>
      </c>
      <c r="G37" s="15">
        <f t="shared" si="3"/>
        <v>189.25332424139106</v>
      </c>
    </row>
    <row r="38" spans="1:7" ht="12.75">
      <c r="A38" s="22">
        <f t="shared" si="1"/>
        <v>43372</v>
      </c>
      <c r="B38" s="15">
        <v>15479697.139999999</v>
      </c>
      <c r="C38" s="15">
        <v>142746.58000000002</v>
      </c>
      <c r="D38" s="15">
        <f t="shared" si="0"/>
        <v>14196834.69</v>
      </c>
      <c r="E38" s="15">
        <v>1140115.8699999996</v>
      </c>
      <c r="F38" s="16">
        <f t="shared" si="7"/>
        <v>838</v>
      </c>
      <c r="G38" s="15">
        <f t="shared" si="3"/>
        <v>194.36001875213086</v>
      </c>
    </row>
    <row r="39" spans="1:7" ht="12.75">
      <c r="A39" s="22">
        <f t="shared" si="1"/>
        <v>43379</v>
      </c>
      <c r="B39" s="15">
        <v>15778600</v>
      </c>
      <c r="C39" s="15">
        <v>138269</v>
      </c>
      <c r="D39" s="15">
        <f t="shared" si="0"/>
        <v>14460777</v>
      </c>
      <c r="E39" s="15">
        <v>1179554</v>
      </c>
      <c r="F39" s="16">
        <f t="shared" si="7"/>
        <v>838</v>
      </c>
      <c r="G39" s="15">
        <f t="shared" si="3"/>
        <v>201.08319127173542</v>
      </c>
    </row>
    <row r="40" spans="1:7" ht="12.75">
      <c r="A40" s="22">
        <f t="shared" si="1"/>
        <v>43386</v>
      </c>
      <c r="B40" s="15">
        <v>15135248</v>
      </c>
      <c r="C40" s="15">
        <f>166746-24820</f>
        <v>141926</v>
      </c>
      <c r="D40" s="15">
        <f t="shared" si="0"/>
        <v>13854012</v>
      </c>
      <c r="E40" s="15">
        <v>1139310</v>
      </c>
      <c r="F40" s="16">
        <f t="shared" si="7"/>
        <v>838</v>
      </c>
      <c r="G40" s="15">
        <f t="shared" si="3"/>
        <v>194.22263893624273</v>
      </c>
    </row>
    <row r="41" spans="1:7" ht="12.75">
      <c r="A41" s="22">
        <f t="shared" si="1"/>
        <v>43393</v>
      </c>
      <c r="B41" s="15">
        <v>13749149</v>
      </c>
      <c r="C41" s="15">
        <v>146664</v>
      </c>
      <c r="D41" s="15">
        <f t="shared" si="0"/>
        <v>12591614</v>
      </c>
      <c r="E41" s="15">
        <v>1010871</v>
      </c>
      <c r="F41" s="16">
        <f t="shared" si="7"/>
        <v>838</v>
      </c>
      <c r="G41" s="15">
        <f t="shared" si="3"/>
        <v>172.3271394476645</v>
      </c>
    </row>
    <row r="42" spans="1:7" ht="12.75">
      <c r="A42" s="22">
        <f t="shared" si="1"/>
        <v>43400</v>
      </c>
      <c r="B42" s="15">
        <v>13961090</v>
      </c>
      <c r="C42" s="15">
        <v>140468</v>
      </c>
      <c r="D42" s="15">
        <f t="shared" si="0"/>
        <v>12865457</v>
      </c>
      <c r="E42" s="15">
        <v>955165</v>
      </c>
      <c r="F42" s="16">
        <f t="shared" si="7"/>
        <v>838</v>
      </c>
      <c r="G42" s="15">
        <f t="shared" si="3"/>
        <v>162.83071939993184</v>
      </c>
    </row>
    <row r="43" spans="1:7" ht="12.75">
      <c r="A43" s="22">
        <f t="shared" si="1"/>
        <v>43407</v>
      </c>
      <c r="B43" s="15">
        <v>15753195</v>
      </c>
      <c r="C43" s="15">
        <v>176038</v>
      </c>
      <c r="D43" s="15">
        <f t="shared" si="0"/>
        <v>14399748</v>
      </c>
      <c r="E43" s="15">
        <v>1177409</v>
      </c>
      <c r="F43" s="16">
        <f>5866/7</f>
        <v>838</v>
      </c>
      <c r="G43" s="15">
        <f t="shared" si="3"/>
        <v>200.71752471871804</v>
      </c>
    </row>
    <row r="44" spans="1:7" ht="12.75">
      <c r="A44" s="22">
        <f t="shared" si="1"/>
        <v>43414</v>
      </c>
      <c r="B44" s="15">
        <v>13599995</v>
      </c>
      <c r="C44" s="15">
        <f>142060-20559</f>
        <v>121501</v>
      </c>
      <c r="D44" s="15">
        <f t="shared" si="0"/>
        <v>12495514</v>
      </c>
      <c r="E44" s="15">
        <v>982980</v>
      </c>
      <c r="F44" s="16">
        <f>5866/7</f>
        <v>838</v>
      </c>
      <c r="G44" s="15">
        <f t="shared" si="3"/>
        <v>167.5724514149335</v>
      </c>
    </row>
    <row r="45" spans="1:7" ht="12.75">
      <c r="A45" s="22">
        <f aca="true" t="shared" si="8" ref="A45:A63">+A44+7</f>
        <v>43421</v>
      </c>
      <c r="B45" s="15">
        <v>13073248</v>
      </c>
      <c r="C45" s="15">
        <v>132292</v>
      </c>
      <c r="D45" s="15">
        <f t="shared" si="0"/>
        <v>11955361</v>
      </c>
      <c r="E45" s="15">
        <v>985595</v>
      </c>
      <c r="F45" s="16">
        <f>5836/7</f>
        <v>833.7142857142857</v>
      </c>
      <c r="G45" s="15">
        <f t="shared" si="3"/>
        <v>168.88193968471555</v>
      </c>
    </row>
    <row r="46" spans="1:7" ht="12.75">
      <c r="A46" s="22">
        <f t="shared" si="8"/>
        <v>43428</v>
      </c>
      <c r="B46" s="15">
        <v>14057142</v>
      </c>
      <c r="C46" s="15">
        <v>115355</v>
      </c>
      <c r="D46" s="15">
        <f t="shared" si="0"/>
        <v>12855872</v>
      </c>
      <c r="E46" s="15">
        <v>1085915</v>
      </c>
      <c r="F46" s="16">
        <f>5840/7</f>
        <v>834.2857142857143</v>
      </c>
      <c r="G46" s="15">
        <f t="shared" si="3"/>
        <v>185.94434931506848</v>
      </c>
    </row>
    <row r="47" spans="1:7" ht="12.75">
      <c r="A47" s="22">
        <f t="shared" si="8"/>
        <v>43435</v>
      </c>
      <c r="B47" s="15">
        <v>13477395</v>
      </c>
      <c r="C47" s="15">
        <v>130430</v>
      </c>
      <c r="D47" s="15">
        <f t="shared" si="0"/>
        <v>12373843</v>
      </c>
      <c r="E47" s="15">
        <v>973122</v>
      </c>
      <c r="F47" s="16">
        <f aca="true" t="shared" si="9" ref="F47:F52">5852/7</f>
        <v>836</v>
      </c>
      <c r="G47" s="15">
        <f t="shared" si="3"/>
        <v>166.28879015721122</v>
      </c>
    </row>
    <row r="48" spans="1:7" ht="12.75">
      <c r="A48" s="22">
        <f t="shared" si="8"/>
        <v>43442</v>
      </c>
      <c r="B48" s="15">
        <v>13026876.530000001</v>
      </c>
      <c r="C48" s="15">
        <v>143501.13</v>
      </c>
      <c r="D48" s="15">
        <f t="shared" si="0"/>
        <v>11986484.92</v>
      </c>
      <c r="E48" s="15">
        <v>896890.48</v>
      </c>
      <c r="F48" s="16">
        <f t="shared" si="9"/>
        <v>836</v>
      </c>
      <c r="G48" s="15">
        <f t="shared" si="3"/>
        <v>153.2622146274778</v>
      </c>
    </row>
    <row r="49" spans="1:7" ht="12.75">
      <c r="A49" s="22">
        <f t="shared" si="8"/>
        <v>43449</v>
      </c>
      <c r="B49" s="15">
        <v>14520558</v>
      </c>
      <c r="C49" s="15">
        <f>152810-21455</f>
        <v>131355</v>
      </c>
      <c r="D49" s="15">
        <f t="shared" si="0"/>
        <v>13356407</v>
      </c>
      <c r="E49" s="15">
        <v>1032796</v>
      </c>
      <c r="F49" s="16">
        <f t="shared" si="9"/>
        <v>836</v>
      </c>
      <c r="G49" s="15">
        <f t="shared" si="3"/>
        <v>176.485987696514</v>
      </c>
    </row>
    <row r="50" spans="1:7" ht="12.75">
      <c r="A50" s="22">
        <f t="shared" si="8"/>
        <v>43456</v>
      </c>
      <c r="B50" s="15">
        <v>13506073</v>
      </c>
      <c r="C50" s="15">
        <v>127768</v>
      </c>
      <c r="D50" s="15">
        <f t="shared" si="0"/>
        <v>12357424</v>
      </c>
      <c r="E50" s="15">
        <v>1020881</v>
      </c>
      <c r="F50" s="16">
        <f t="shared" si="9"/>
        <v>836</v>
      </c>
      <c r="G50" s="15">
        <f t="shared" si="3"/>
        <v>174.44993164730005</v>
      </c>
    </row>
    <row r="51" spans="1:7" ht="12.75">
      <c r="A51" s="22">
        <f t="shared" si="8"/>
        <v>43463</v>
      </c>
      <c r="B51" s="15">
        <v>15459222</v>
      </c>
      <c r="C51" s="15">
        <v>134240</v>
      </c>
      <c r="D51" s="15">
        <f t="shared" si="0"/>
        <v>14157149</v>
      </c>
      <c r="E51" s="15">
        <v>1167833</v>
      </c>
      <c r="F51" s="16">
        <f t="shared" si="9"/>
        <v>836</v>
      </c>
      <c r="G51" s="15">
        <f t="shared" si="3"/>
        <v>199.56134654818865</v>
      </c>
    </row>
    <row r="52" spans="1:7" ht="12.75">
      <c r="A52" s="22">
        <f t="shared" si="8"/>
        <v>43470</v>
      </c>
      <c r="B52" s="15">
        <v>16615353</v>
      </c>
      <c r="C52" s="15">
        <v>135408</v>
      </c>
      <c r="D52" s="15">
        <f t="shared" si="0"/>
        <v>15251706</v>
      </c>
      <c r="E52" s="15">
        <v>1228239</v>
      </c>
      <c r="F52" s="16">
        <f t="shared" si="9"/>
        <v>836</v>
      </c>
      <c r="G52" s="15">
        <f t="shared" si="3"/>
        <v>209.88362952836636</v>
      </c>
    </row>
    <row r="53" spans="1:7" ht="12.75">
      <c r="A53" s="22">
        <f t="shared" si="8"/>
        <v>43477</v>
      </c>
      <c r="B53" s="15">
        <v>13842540</v>
      </c>
      <c r="C53" s="15">
        <f>138032-22409</f>
        <v>115623</v>
      </c>
      <c r="D53" s="15">
        <f t="shared" si="0"/>
        <v>12677752</v>
      </c>
      <c r="E53" s="15">
        <v>1049165</v>
      </c>
      <c r="F53" s="16">
        <f>5862/7</f>
        <v>837.4285714285714</v>
      </c>
      <c r="G53" s="15">
        <f t="shared" si="3"/>
        <v>178.97731149778232</v>
      </c>
    </row>
    <row r="54" spans="1:7" ht="12.75">
      <c r="A54" s="22">
        <f t="shared" si="8"/>
        <v>43484</v>
      </c>
      <c r="B54" s="15">
        <v>12278973</v>
      </c>
      <c r="C54" s="15">
        <v>121484</v>
      </c>
      <c r="D54" s="15">
        <f t="shared" si="0"/>
        <v>11242473</v>
      </c>
      <c r="E54" s="15">
        <v>915016</v>
      </c>
      <c r="F54" s="16">
        <f aca="true" t="shared" si="10" ref="F54:F59">5866/7</f>
        <v>838</v>
      </c>
      <c r="G54" s="15">
        <f t="shared" si="3"/>
        <v>155.98636208660076</v>
      </c>
    </row>
    <row r="55" spans="1:7" ht="12.75">
      <c r="A55" s="22">
        <f t="shared" si="8"/>
        <v>43491</v>
      </c>
      <c r="B55" s="15">
        <v>12123191</v>
      </c>
      <c r="C55" s="15">
        <v>95711</v>
      </c>
      <c r="D55" s="15">
        <f t="shared" si="0"/>
        <v>11144263</v>
      </c>
      <c r="E55" s="15">
        <v>883217</v>
      </c>
      <c r="F55" s="16">
        <f t="shared" si="10"/>
        <v>838</v>
      </c>
      <c r="G55" s="15">
        <f t="shared" si="3"/>
        <v>150.5654619843164</v>
      </c>
    </row>
    <row r="56" spans="1:7" ht="12.75">
      <c r="A56" s="22">
        <f t="shared" si="8"/>
        <v>43498</v>
      </c>
      <c r="B56" s="15">
        <v>12607656</v>
      </c>
      <c r="C56" s="15">
        <v>109713</v>
      </c>
      <c r="D56" s="15">
        <f t="shared" si="0"/>
        <v>11489244</v>
      </c>
      <c r="E56" s="15">
        <v>1008699</v>
      </c>
      <c r="F56" s="16">
        <f t="shared" si="10"/>
        <v>838</v>
      </c>
      <c r="G56" s="15">
        <f t="shared" si="3"/>
        <v>171.95687009887487</v>
      </c>
    </row>
    <row r="57" spans="1:7" ht="12.75">
      <c r="A57" s="22">
        <f t="shared" si="8"/>
        <v>43505</v>
      </c>
      <c r="B57" s="15">
        <v>14452550</v>
      </c>
      <c r="C57" s="15">
        <v>137239</v>
      </c>
      <c r="D57" s="15">
        <f t="shared" si="0"/>
        <v>13221079</v>
      </c>
      <c r="E57" s="15">
        <v>1094232</v>
      </c>
      <c r="F57" s="16">
        <f t="shared" si="10"/>
        <v>838</v>
      </c>
      <c r="G57" s="15">
        <f t="shared" si="3"/>
        <v>186.5380156836004</v>
      </c>
    </row>
    <row r="58" spans="1:7" ht="12.75">
      <c r="A58" s="22">
        <f t="shared" si="8"/>
        <v>43512</v>
      </c>
      <c r="B58" s="15">
        <v>15353630</v>
      </c>
      <c r="C58" s="15">
        <f>127298-45195</f>
        <v>82103</v>
      </c>
      <c r="D58" s="15">
        <f t="shared" si="0"/>
        <v>14123803</v>
      </c>
      <c r="E58" s="15">
        <v>1147724</v>
      </c>
      <c r="F58" s="16">
        <f t="shared" si="10"/>
        <v>838</v>
      </c>
      <c r="G58" s="15">
        <f t="shared" si="3"/>
        <v>195.65700647800887</v>
      </c>
    </row>
    <row r="59" spans="1:7" ht="12.75">
      <c r="A59" s="22">
        <f t="shared" si="8"/>
        <v>43519</v>
      </c>
      <c r="B59" s="15">
        <v>16437221</v>
      </c>
      <c r="C59" s="15">
        <v>149044</v>
      </c>
      <c r="D59" s="15">
        <f t="shared" si="0"/>
        <v>15020833</v>
      </c>
      <c r="E59" s="15">
        <v>1267344</v>
      </c>
      <c r="F59" s="16">
        <f t="shared" si="10"/>
        <v>838</v>
      </c>
      <c r="G59" s="15">
        <f t="shared" si="3"/>
        <v>216.04909648823732</v>
      </c>
    </row>
    <row r="60" spans="1:7" ht="12.75">
      <c r="A60" s="22">
        <f t="shared" si="8"/>
        <v>43526</v>
      </c>
      <c r="B60" s="15">
        <v>16441151</v>
      </c>
      <c r="C60" s="15">
        <v>137911</v>
      </c>
      <c r="D60" s="15">
        <f t="shared" si="0"/>
        <v>15005398</v>
      </c>
      <c r="E60" s="15">
        <v>1297842</v>
      </c>
      <c r="F60" s="16">
        <f>5866/7</f>
        <v>838</v>
      </c>
      <c r="G60" s="15">
        <f t="shared" si="3"/>
        <v>221.24821002386633</v>
      </c>
    </row>
    <row r="61" spans="1:7" ht="12.75">
      <c r="A61" s="22">
        <f t="shared" si="8"/>
        <v>43533</v>
      </c>
      <c r="B61" s="15">
        <v>16795904</v>
      </c>
      <c r="C61" s="15">
        <v>144651</v>
      </c>
      <c r="D61" s="15">
        <f t="shared" si="0"/>
        <v>15362742</v>
      </c>
      <c r="E61" s="15">
        <v>1288511</v>
      </c>
      <c r="F61" s="16">
        <f>5866/7</f>
        <v>838</v>
      </c>
      <c r="G61" s="15">
        <f t="shared" si="3"/>
        <v>219.65751789976133</v>
      </c>
    </row>
    <row r="62" spans="1:7" ht="12.75">
      <c r="A62" s="22">
        <f t="shared" si="8"/>
        <v>43540</v>
      </c>
      <c r="B62" s="15">
        <v>17156910</v>
      </c>
      <c r="C62" s="15">
        <f>153272-32098</f>
        <v>121174</v>
      </c>
      <c r="D62" s="15">
        <f t="shared" si="0"/>
        <v>15741777</v>
      </c>
      <c r="E62" s="15">
        <v>1293959</v>
      </c>
      <c r="F62" s="16">
        <f>5866/7</f>
        <v>838</v>
      </c>
      <c r="G62" s="15">
        <f t="shared" si="3"/>
        <v>220.58625980225025</v>
      </c>
    </row>
    <row r="63" spans="1:7" ht="12.75">
      <c r="A63" s="22">
        <f t="shared" si="8"/>
        <v>43547</v>
      </c>
      <c r="B63" s="15">
        <v>17228373</v>
      </c>
      <c r="C63" s="15">
        <v>155273</v>
      </c>
      <c r="D63" s="15">
        <f t="shared" si="0"/>
        <v>15729455</v>
      </c>
      <c r="E63" s="15">
        <v>1343645</v>
      </c>
      <c r="F63" s="16">
        <f>5866/7</f>
        <v>838</v>
      </c>
      <c r="G63" s="15">
        <f t="shared" si="3"/>
        <v>229.0564268666894</v>
      </c>
    </row>
    <row r="64" ht="12.75">
      <c r="A64" s="22"/>
    </row>
    <row r="65" spans="1:7" ht="13.5" thickBot="1">
      <c r="A65" s="3" t="s">
        <v>12</v>
      </c>
      <c r="B65" s="17">
        <f>SUM(B12:B64)</f>
        <v>793207413.67</v>
      </c>
      <c r="C65" s="17">
        <f>SUM(C12:C64)</f>
        <v>7781200.71</v>
      </c>
      <c r="D65" s="17">
        <f>SUM(D12:D64)</f>
        <v>727084226.61</v>
      </c>
      <c r="E65" s="17">
        <f>SUM(E12:E64)</f>
        <v>58341986.35</v>
      </c>
      <c r="F65" s="24">
        <f>SUM(F12:F64)/COUNT(F12:F64)</f>
        <v>837.6043956043957</v>
      </c>
      <c r="G65" s="17">
        <f>+E65/SUM(F12:F64)/7</f>
        <v>191.35546938547924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31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42826</v>
      </c>
      <c r="B13" s="15">
        <v>14548963</v>
      </c>
      <c r="C13" s="15">
        <f>121405.85-34833</f>
        <v>86572.85</v>
      </c>
      <c r="D13" s="15">
        <f>+B13-C13-E13</f>
        <v>13391636.15</v>
      </c>
      <c r="E13" s="15">
        <v>1070754</v>
      </c>
      <c r="F13" s="16">
        <f>5866/7</f>
        <v>838</v>
      </c>
      <c r="G13" s="15">
        <v>183</v>
      </c>
    </row>
    <row r="14" spans="1:7" ht="12.75">
      <c r="A14" s="22">
        <f aca="true" t="shared" si="0" ref="A14:A64">+A13+7</f>
        <v>42833</v>
      </c>
      <c r="B14" s="15">
        <v>14450909</v>
      </c>
      <c r="C14" s="15">
        <v>148668.47</v>
      </c>
      <c r="D14" s="15">
        <f>IF(ISBLANK(B14),"",B14-C14-E14)</f>
        <v>13235060.53</v>
      </c>
      <c r="E14" s="15">
        <v>1067180</v>
      </c>
      <c r="F14" s="16">
        <f>5866/7</f>
        <v>838</v>
      </c>
      <c r="G14" s="15">
        <v>182</v>
      </c>
    </row>
    <row r="15" spans="1:7" ht="12.75">
      <c r="A15" s="22">
        <f t="shared" si="0"/>
        <v>42840</v>
      </c>
      <c r="B15" s="15">
        <v>13372653</v>
      </c>
      <c r="C15" s="15">
        <v>126975.08</v>
      </c>
      <c r="D15" s="15">
        <f aca="true" t="shared" si="1" ref="D15:D64">IF(ISBLANK(B15),"",B15-C15-E15)</f>
        <v>12205165.92</v>
      </c>
      <c r="E15" s="15">
        <v>1040512</v>
      </c>
      <c r="F15" s="16">
        <v>838</v>
      </c>
      <c r="G15" s="15">
        <v>177</v>
      </c>
    </row>
    <row r="16" spans="1:7" ht="12.75">
      <c r="A16" s="22">
        <f t="shared" si="0"/>
        <v>42847</v>
      </c>
      <c r="B16" s="15">
        <v>14579675</v>
      </c>
      <c r="C16" s="15">
        <v>152323.11</v>
      </c>
      <c r="D16" s="15">
        <f t="shared" si="1"/>
        <v>13369589.89</v>
      </c>
      <c r="E16" s="15">
        <v>1057762</v>
      </c>
      <c r="F16" s="16">
        <f aca="true" t="shared" si="2" ref="F16:F21">5866/7</f>
        <v>838</v>
      </c>
      <c r="G16" s="15">
        <v>180</v>
      </c>
    </row>
    <row r="17" spans="1:7" ht="12.75">
      <c r="A17" s="22">
        <f t="shared" si="0"/>
        <v>42854</v>
      </c>
      <c r="B17" s="15">
        <v>14056818</v>
      </c>
      <c r="C17" s="15">
        <v>141206.9</v>
      </c>
      <c r="D17" s="15">
        <f t="shared" si="1"/>
        <v>12837002.1</v>
      </c>
      <c r="E17" s="15">
        <v>1078609</v>
      </c>
      <c r="F17" s="16">
        <f t="shared" si="2"/>
        <v>838</v>
      </c>
      <c r="G17" s="15">
        <v>184</v>
      </c>
    </row>
    <row r="18" spans="1:10" ht="12.75">
      <c r="A18" s="22">
        <f t="shared" si="0"/>
        <v>42861</v>
      </c>
      <c r="B18" s="15">
        <v>16184841</v>
      </c>
      <c r="C18" s="15">
        <v>162153.3</v>
      </c>
      <c r="D18" s="15">
        <f t="shared" si="1"/>
        <v>14865795.7</v>
      </c>
      <c r="E18" s="15">
        <v>1156892</v>
      </c>
      <c r="F18" s="16">
        <f t="shared" si="2"/>
        <v>838</v>
      </c>
      <c r="G18" s="15">
        <v>197</v>
      </c>
      <c r="J18" s="15"/>
    </row>
    <row r="19" spans="1:7" ht="12.75">
      <c r="A19" s="22">
        <f t="shared" si="0"/>
        <v>42868</v>
      </c>
      <c r="B19" s="15">
        <v>14653334</v>
      </c>
      <c r="C19" s="15">
        <f>165765.11-33754</f>
        <v>132011.11</v>
      </c>
      <c r="D19" s="15">
        <f t="shared" si="1"/>
        <v>13392108.89</v>
      </c>
      <c r="E19" s="15">
        <v>1129214</v>
      </c>
      <c r="F19" s="16">
        <f t="shared" si="2"/>
        <v>838</v>
      </c>
      <c r="G19" s="15">
        <v>193</v>
      </c>
    </row>
    <row r="20" spans="1:7" ht="12.75">
      <c r="A20" s="22">
        <f t="shared" si="0"/>
        <v>42875</v>
      </c>
      <c r="B20" s="15">
        <v>14715903</v>
      </c>
      <c r="C20" s="15">
        <v>178720.53</v>
      </c>
      <c r="D20" s="15">
        <f t="shared" si="1"/>
        <v>13467714.47</v>
      </c>
      <c r="E20" s="15">
        <v>1069468</v>
      </c>
      <c r="F20" s="16">
        <f t="shared" si="2"/>
        <v>838</v>
      </c>
      <c r="G20" s="15">
        <v>182</v>
      </c>
    </row>
    <row r="21" spans="1:7" ht="12.75">
      <c r="A21" s="22">
        <f t="shared" si="0"/>
        <v>42882</v>
      </c>
      <c r="B21" s="15">
        <v>13943329</v>
      </c>
      <c r="C21" s="15">
        <f>166901.34-32108</f>
        <v>134793.34</v>
      </c>
      <c r="D21" s="15">
        <f t="shared" si="1"/>
        <v>12834371.66</v>
      </c>
      <c r="E21" s="15">
        <v>974164</v>
      </c>
      <c r="F21" s="16">
        <f t="shared" si="2"/>
        <v>838</v>
      </c>
      <c r="G21" s="15">
        <v>166</v>
      </c>
    </row>
    <row r="22" spans="1:7" ht="12.75">
      <c r="A22" s="22">
        <f t="shared" si="0"/>
        <v>42889</v>
      </c>
      <c r="B22" s="15">
        <v>14200051</v>
      </c>
      <c r="C22" s="15">
        <v>136935.4</v>
      </c>
      <c r="D22" s="15">
        <f t="shared" si="1"/>
        <v>13068160.6</v>
      </c>
      <c r="E22" s="15">
        <v>994955</v>
      </c>
      <c r="F22" s="16">
        <f>5866/7</f>
        <v>838</v>
      </c>
      <c r="G22" s="15">
        <v>170</v>
      </c>
    </row>
    <row r="23" spans="1:7" ht="12.75">
      <c r="A23" s="22">
        <f t="shared" si="0"/>
        <v>42896</v>
      </c>
      <c r="B23" s="15">
        <v>13530208</v>
      </c>
      <c r="C23" s="15">
        <v>159903.36</v>
      </c>
      <c r="D23" s="15">
        <f t="shared" si="1"/>
        <v>12331556.64</v>
      </c>
      <c r="E23" s="15">
        <v>1038748</v>
      </c>
      <c r="F23" s="16">
        <v>838</v>
      </c>
      <c r="G23" s="15">
        <v>177</v>
      </c>
    </row>
    <row r="24" spans="1:7" ht="12.75">
      <c r="A24" s="22">
        <f t="shared" si="0"/>
        <v>42903</v>
      </c>
      <c r="B24" s="15">
        <v>13161154</v>
      </c>
      <c r="C24" s="15">
        <v>144090.92</v>
      </c>
      <c r="D24" s="15">
        <f t="shared" si="1"/>
        <v>11990258.08</v>
      </c>
      <c r="E24" s="15">
        <v>1026805</v>
      </c>
      <c r="F24" s="16">
        <f>5866/7</f>
        <v>838</v>
      </c>
      <c r="G24" s="15">
        <v>175</v>
      </c>
    </row>
    <row r="25" spans="1:7" ht="12.75">
      <c r="A25" s="22">
        <f t="shared" si="0"/>
        <v>42910</v>
      </c>
      <c r="B25" s="15">
        <v>12947230</v>
      </c>
      <c r="C25" s="15">
        <v>129937.42</v>
      </c>
      <c r="D25" s="15">
        <f t="shared" si="1"/>
        <v>11870585.58</v>
      </c>
      <c r="E25" s="15">
        <v>946707</v>
      </c>
      <c r="F25" s="16">
        <f>5866/7</f>
        <v>838</v>
      </c>
      <c r="G25" s="15">
        <v>161</v>
      </c>
    </row>
    <row r="26" spans="1:7" ht="12.75">
      <c r="A26" s="22">
        <f t="shared" si="0"/>
        <v>42917</v>
      </c>
      <c r="B26" s="15">
        <v>14418762</v>
      </c>
      <c r="C26" s="15">
        <f>164411.02-36334</f>
        <v>128077.01999999999</v>
      </c>
      <c r="D26" s="15">
        <f t="shared" si="1"/>
        <v>13131895.98</v>
      </c>
      <c r="E26" s="15">
        <v>1158789</v>
      </c>
      <c r="F26" s="16">
        <v>838</v>
      </c>
      <c r="G26" s="15">
        <v>198</v>
      </c>
    </row>
    <row r="27" spans="1:7" ht="12.75">
      <c r="A27" s="22">
        <f t="shared" si="0"/>
        <v>42924</v>
      </c>
      <c r="B27" s="15">
        <v>15892436</v>
      </c>
      <c r="C27" s="15">
        <v>225916.09</v>
      </c>
      <c r="D27" s="15">
        <f t="shared" si="1"/>
        <v>14512582.91</v>
      </c>
      <c r="E27" s="15">
        <v>1153937</v>
      </c>
      <c r="F27" s="16">
        <f>5866/7</f>
        <v>838</v>
      </c>
      <c r="G27" s="15">
        <v>197</v>
      </c>
    </row>
    <row r="28" spans="1:7" ht="12.75">
      <c r="A28" s="22">
        <f t="shared" si="0"/>
        <v>42931</v>
      </c>
      <c r="B28" s="15">
        <v>15127389</v>
      </c>
      <c r="C28" s="15">
        <v>199188.26</v>
      </c>
      <c r="D28" s="15">
        <f t="shared" si="1"/>
        <v>13901973.74</v>
      </c>
      <c r="E28" s="15">
        <v>1026227</v>
      </c>
      <c r="F28" s="16">
        <f>5866/7</f>
        <v>838</v>
      </c>
      <c r="G28" s="15">
        <v>175</v>
      </c>
    </row>
    <row r="29" spans="1:7" ht="12.75">
      <c r="A29" s="22">
        <f t="shared" si="0"/>
        <v>42938</v>
      </c>
      <c r="B29" s="15">
        <v>14479102</v>
      </c>
      <c r="C29" s="15">
        <v>183634.82</v>
      </c>
      <c r="D29" s="15">
        <f t="shared" si="1"/>
        <v>13315551.18</v>
      </c>
      <c r="E29" s="15">
        <v>979916</v>
      </c>
      <c r="F29" s="16">
        <f>5866/7</f>
        <v>838</v>
      </c>
      <c r="G29" s="15">
        <v>167</v>
      </c>
    </row>
    <row r="30" spans="1:7" ht="12.75">
      <c r="A30" s="22">
        <f t="shared" si="0"/>
        <v>42945</v>
      </c>
      <c r="B30" s="15">
        <v>14921787</v>
      </c>
      <c r="C30" s="15">
        <v>186403.69</v>
      </c>
      <c r="D30" s="15">
        <f t="shared" si="1"/>
        <v>13582041.31</v>
      </c>
      <c r="E30" s="15">
        <v>1153342</v>
      </c>
      <c r="F30" s="16">
        <v>838</v>
      </c>
      <c r="G30" s="15">
        <v>197</v>
      </c>
    </row>
    <row r="31" spans="1:7" ht="12.75">
      <c r="A31" s="22">
        <f t="shared" si="0"/>
        <v>42952</v>
      </c>
      <c r="B31" s="15">
        <v>14801801</v>
      </c>
      <c r="C31" s="15">
        <f>174598.75-34315</f>
        <v>140283.75</v>
      </c>
      <c r="D31" s="15">
        <f t="shared" si="1"/>
        <v>13522537.25</v>
      </c>
      <c r="E31" s="15">
        <v>1138980</v>
      </c>
      <c r="F31" s="16">
        <f>5866/7</f>
        <v>838</v>
      </c>
      <c r="G31" s="15">
        <v>194</v>
      </c>
    </row>
    <row r="32" spans="1:7" ht="12.75">
      <c r="A32" s="22">
        <f t="shared" si="0"/>
        <v>42959</v>
      </c>
      <c r="B32" s="15">
        <v>14238849</v>
      </c>
      <c r="C32" s="15">
        <v>152066</v>
      </c>
      <c r="D32" s="15">
        <f t="shared" si="1"/>
        <v>12914383</v>
      </c>
      <c r="E32" s="15">
        <v>1172400</v>
      </c>
      <c r="F32" s="16">
        <v>838</v>
      </c>
      <c r="G32" s="15">
        <v>200</v>
      </c>
    </row>
    <row r="33" spans="1:7" ht="12.75">
      <c r="A33" s="22">
        <f t="shared" si="0"/>
        <v>42966</v>
      </c>
      <c r="B33" s="15">
        <v>13895099</v>
      </c>
      <c r="C33" s="15">
        <f>159219-2685</f>
        <v>156534</v>
      </c>
      <c r="D33" s="15">
        <f t="shared" si="1"/>
        <v>12788784</v>
      </c>
      <c r="E33" s="15">
        <v>949781</v>
      </c>
      <c r="F33" s="16">
        <f aca="true" t="shared" si="3" ref="F33:F38">5866/7</f>
        <v>838</v>
      </c>
      <c r="G33" s="15">
        <v>162</v>
      </c>
    </row>
    <row r="34" spans="1:7" ht="12.75">
      <c r="A34" s="22">
        <f t="shared" si="0"/>
        <v>42973</v>
      </c>
      <c r="B34" s="15">
        <v>14554575</v>
      </c>
      <c r="C34" s="15">
        <f>149048-33173</f>
        <v>115875</v>
      </c>
      <c r="D34" s="15">
        <f t="shared" si="1"/>
        <v>13323711</v>
      </c>
      <c r="E34" s="15">
        <v>1114989</v>
      </c>
      <c r="F34" s="16">
        <f t="shared" si="3"/>
        <v>838</v>
      </c>
      <c r="G34" s="15">
        <v>190</v>
      </c>
    </row>
    <row r="35" spans="1:7" ht="12.75">
      <c r="A35" s="22">
        <f t="shared" si="0"/>
        <v>42980</v>
      </c>
      <c r="B35" s="15">
        <v>14457095</v>
      </c>
      <c r="C35" s="15">
        <v>174916</v>
      </c>
      <c r="D35" s="15">
        <f t="shared" si="1"/>
        <v>13207988</v>
      </c>
      <c r="E35" s="15">
        <v>1074191</v>
      </c>
      <c r="F35" s="16">
        <f t="shared" si="3"/>
        <v>838</v>
      </c>
      <c r="G35" s="15">
        <v>183</v>
      </c>
    </row>
    <row r="36" spans="1:7" ht="12.75">
      <c r="A36" s="22">
        <f t="shared" si="0"/>
        <v>42987</v>
      </c>
      <c r="B36" s="15">
        <v>15143275</v>
      </c>
      <c r="C36" s="15">
        <v>161430</v>
      </c>
      <c r="D36" s="15">
        <f t="shared" si="1"/>
        <v>13922522</v>
      </c>
      <c r="E36" s="15">
        <v>1059323</v>
      </c>
      <c r="F36" s="16">
        <f t="shared" si="3"/>
        <v>838</v>
      </c>
      <c r="G36" s="15">
        <v>181</v>
      </c>
    </row>
    <row r="37" spans="1:7" ht="12.75">
      <c r="A37" s="22">
        <f t="shared" si="0"/>
        <v>42994</v>
      </c>
      <c r="B37" s="15">
        <v>13041713</v>
      </c>
      <c r="C37" s="15">
        <v>157852</v>
      </c>
      <c r="D37" s="15">
        <f t="shared" si="1"/>
        <v>11976421</v>
      </c>
      <c r="E37" s="15">
        <v>907440</v>
      </c>
      <c r="F37" s="16">
        <f t="shared" si="3"/>
        <v>838</v>
      </c>
      <c r="G37" s="15">
        <v>155</v>
      </c>
    </row>
    <row r="38" spans="1:7" ht="12.75">
      <c r="A38" s="22">
        <f t="shared" si="0"/>
        <v>43001</v>
      </c>
      <c r="B38" s="15">
        <v>13216831</v>
      </c>
      <c r="C38" s="15">
        <v>151539</v>
      </c>
      <c r="D38" s="15">
        <f t="shared" si="1"/>
        <v>12079380</v>
      </c>
      <c r="E38" s="15">
        <v>985912</v>
      </c>
      <c r="F38" s="16">
        <f t="shared" si="3"/>
        <v>838</v>
      </c>
      <c r="G38" s="15">
        <v>168</v>
      </c>
    </row>
    <row r="39" spans="1:7" ht="12.75">
      <c r="A39" s="22">
        <f t="shared" si="0"/>
        <v>43008</v>
      </c>
      <c r="B39" s="15">
        <v>14391904</v>
      </c>
      <c r="C39" s="15">
        <v>160158</v>
      </c>
      <c r="D39" s="15">
        <f t="shared" si="1"/>
        <v>13177280</v>
      </c>
      <c r="E39" s="15">
        <v>1054466</v>
      </c>
      <c r="F39" s="16">
        <f aca="true" t="shared" si="4" ref="F39:F44">5866/7</f>
        <v>838</v>
      </c>
      <c r="G39" s="15">
        <v>180</v>
      </c>
    </row>
    <row r="40" spans="1:7" ht="12.75">
      <c r="A40" s="22">
        <f t="shared" si="0"/>
        <v>43015</v>
      </c>
      <c r="B40" s="15">
        <v>14564298</v>
      </c>
      <c r="C40" s="15">
        <f>151063-32595</f>
        <v>118468</v>
      </c>
      <c r="D40" s="15">
        <f t="shared" si="1"/>
        <v>13293800</v>
      </c>
      <c r="E40" s="15">
        <v>1152030</v>
      </c>
      <c r="F40" s="16">
        <f t="shared" si="4"/>
        <v>838</v>
      </c>
      <c r="G40" s="15">
        <v>196</v>
      </c>
    </row>
    <row r="41" spans="1:7" ht="12.75">
      <c r="A41" s="22">
        <f t="shared" si="0"/>
        <v>43022</v>
      </c>
      <c r="B41" s="15">
        <v>14442216</v>
      </c>
      <c r="C41" s="15">
        <v>178458</v>
      </c>
      <c r="D41" s="15">
        <f t="shared" si="1"/>
        <v>13200324</v>
      </c>
      <c r="E41" s="15">
        <v>1063434</v>
      </c>
      <c r="F41" s="16">
        <f t="shared" si="4"/>
        <v>838</v>
      </c>
      <c r="G41" s="15">
        <v>181</v>
      </c>
    </row>
    <row r="42" spans="1:7" ht="12.75">
      <c r="A42" s="22">
        <f t="shared" si="0"/>
        <v>43029</v>
      </c>
      <c r="B42" s="15">
        <v>13872800</v>
      </c>
      <c r="C42" s="15">
        <v>147430</v>
      </c>
      <c r="D42" s="15">
        <f t="shared" si="1"/>
        <v>12682078</v>
      </c>
      <c r="E42" s="15">
        <v>1043292</v>
      </c>
      <c r="F42" s="16">
        <f t="shared" si="4"/>
        <v>838</v>
      </c>
      <c r="G42" s="15">
        <v>178</v>
      </c>
    </row>
    <row r="43" spans="1:7" ht="12.75">
      <c r="A43" s="22">
        <f t="shared" si="0"/>
        <v>43036</v>
      </c>
      <c r="B43" s="15">
        <v>13225218</v>
      </c>
      <c r="C43" s="15">
        <v>144710</v>
      </c>
      <c r="D43" s="15">
        <f t="shared" si="1"/>
        <v>12096592</v>
      </c>
      <c r="E43" s="15">
        <v>983916</v>
      </c>
      <c r="F43" s="16">
        <f t="shared" si="4"/>
        <v>838</v>
      </c>
      <c r="G43" s="15">
        <v>168</v>
      </c>
    </row>
    <row r="44" spans="1:7" ht="12.75">
      <c r="A44" s="22">
        <f t="shared" si="0"/>
        <v>43043</v>
      </c>
      <c r="B44" s="15">
        <v>14945487</v>
      </c>
      <c r="C44" s="15">
        <v>178138</v>
      </c>
      <c r="D44" s="15">
        <f t="shared" si="1"/>
        <v>13719830</v>
      </c>
      <c r="E44" s="15">
        <v>1047519</v>
      </c>
      <c r="F44" s="16">
        <f t="shared" si="4"/>
        <v>838</v>
      </c>
      <c r="G44" s="15">
        <v>179</v>
      </c>
    </row>
    <row r="45" spans="1:7" ht="12.75">
      <c r="A45" s="22">
        <f t="shared" si="0"/>
        <v>43050</v>
      </c>
      <c r="B45" s="15">
        <v>14331335</v>
      </c>
      <c r="C45" s="15">
        <f>177907-30919</f>
        <v>146988</v>
      </c>
      <c r="D45" s="15">
        <f t="shared" si="1"/>
        <v>13172387</v>
      </c>
      <c r="E45" s="15">
        <v>1011960</v>
      </c>
      <c r="F45" s="16">
        <f aca="true" t="shared" si="5" ref="F45:F50">5866/7</f>
        <v>838</v>
      </c>
      <c r="G45" s="15">
        <v>173</v>
      </c>
    </row>
    <row r="46" spans="1:7" ht="12.75">
      <c r="A46" s="22">
        <f t="shared" si="0"/>
        <v>43057</v>
      </c>
      <c r="B46" s="15">
        <v>13595749</v>
      </c>
      <c r="C46" s="15">
        <v>160835</v>
      </c>
      <c r="D46" s="15">
        <f t="shared" si="1"/>
        <v>12416170</v>
      </c>
      <c r="E46" s="15">
        <v>1018744</v>
      </c>
      <c r="F46" s="16">
        <f t="shared" si="5"/>
        <v>838</v>
      </c>
      <c r="G46" s="15">
        <v>174</v>
      </c>
    </row>
    <row r="47" spans="1:7" ht="12.75">
      <c r="A47" s="22">
        <f t="shared" si="0"/>
        <v>43064</v>
      </c>
      <c r="B47" s="15">
        <v>13974229</v>
      </c>
      <c r="C47" s="15">
        <v>142569</v>
      </c>
      <c r="D47" s="15">
        <f t="shared" si="1"/>
        <v>12856810</v>
      </c>
      <c r="E47" s="15">
        <v>974850</v>
      </c>
      <c r="F47" s="16">
        <f t="shared" si="5"/>
        <v>838</v>
      </c>
      <c r="G47" s="15">
        <v>166</v>
      </c>
    </row>
    <row r="48" spans="1:7" ht="12.75">
      <c r="A48" s="22">
        <f t="shared" si="0"/>
        <v>43071</v>
      </c>
      <c r="B48" s="15">
        <v>13285765</v>
      </c>
      <c r="C48" s="15">
        <v>148884</v>
      </c>
      <c r="D48" s="15">
        <f t="shared" si="1"/>
        <v>12180470</v>
      </c>
      <c r="E48" s="15">
        <v>956411</v>
      </c>
      <c r="F48" s="16">
        <f t="shared" si="5"/>
        <v>838</v>
      </c>
      <c r="G48" s="15">
        <v>163</v>
      </c>
    </row>
    <row r="49" spans="1:7" ht="12.75">
      <c r="A49" s="22">
        <f t="shared" si="0"/>
        <v>43078</v>
      </c>
      <c r="B49" s="15">
        <v>12080582</v>
      </c>
      <c r="C49" s="15">
        <f>142002-28791</f>
        <v>113211</v>
      </c>
      <c r="D49" s="15">
        <f t="shared" si="1"/>
        <v>11089011</v>
      </c>
      <c r="E49" s="15">
        <v>878360</v>
      </c>
      <c r="F49" s="16">
        <f t="shared" si="5"/>
        <v>838</v>
      </c>
      <c r="G49" s="15">
        <v>150</v>
      </c>
    </row>
    <row r="50" spans="1:7" ht="12.75">
      <c r="A50" s="22">
        <f t="shared" si="0"/>
        <v>43085</v>
      </c>
      <c r="B50" s="15">
        <v>10391941</v>
      </c>
      <c r="C50" s="15">
        <v>135134</v>
      </c>
      <c r="D50" s="15">
        <f t="shared" si="1"/>
        <v>9577173</v>
      </c>
      <c r="E50" s="15">
        <v>679634</v>
      </c>
      <c r="F50" s="16">
        <f t="shared" si="5"/>
        <v>838</v>
      </c>
      <c r="G50" s="15">
        <v>116</v>
      </c>
    </row>
    <row r="51" spans="1:7" ht="12.75">
      <c r="A51" s="22">
        <f t="shared" si="0"/>
        <v>43092</v>
      </c>
      <c r="B51" s="15">
        <v>11537626</v>
      </c>
      <c r="C51" s="15">
        <v>120685</v>
      </c>
      <c r="D51" s="15">
        <f t="shared" si="1"/>
        <v>10594050</v>
      </c>
      <c r="E51" s="15">
        <v>822891</v>
      </c>
      <c r="F51" s="16">
        <f aca="true" t="shared" si="6" ref="F51:F56">5866/7</f>
        <v>838</v>
      </c>
      <c r="G51" s="15">
        <v>140</v>
      </c>
    </row>
    <row r="52" spans="1:7" ht="12.75">
      <c r="A52" s="22">
        <f t="shared" si="0"/>
        <v>43099</v>
      </c>
      <c r="B52" s="15">
        <v>12247940</v>
      </c>
      <c r="C52" s="15">
        <v>118182</v>
      </c>
      <c r="D52" s="15">
        <f t="shared" si="1"/>
        <v>11242383</v>
      </c>
      <c r="E52" s="15">
        <v>887375</v>
      </c>
      <c r="F52" s="16">
        <f t="shared" si="6"/>
        <v>838</v>
      </c>
      <c r="G52" s="15">
        <v>151</v>
      </c>
    </row>
    <row r="53" spans="1:7" ht="12.75">
      <c r="A53" s="22">
        <f t="shared" si="0"/>
        <v>43106</v>
      </c>
      <c r="B53" s="15">
        <v>11304407</v>
      </c>
      <c r="C53" s="15">
        <f>125252-28192</f>
        <v>97060</v>
      </c>
      <c r="D53" s="15">
        <f t="shared" si="1"/>
        <v>10407262</v>
      </c>
      <c r="E53" s="15">
        <v>800085</v>
      </c>
      <c r="F53" s="16">
        <f t="shared" si="6"/>
        <v>838</v>
      </c>
      <c r="G53" s="15">
        <v>136</v>
      </c>
    </row>
    <row r="54" spans="1:7" ht="12.75">
      <c r="A54" s="22">
        <f t="shared" si="0"/>
        <v>43113</v>
      </c>
      <c r="B54" s="15">
        <v>11503265</v>
      </c>
      <c r="C54" s="15">
        <v>120652</v>
      </c>
      <c r="D54" s="15">
        <f t="shared" si="1"/>
        <v>10539544</v>
      </c>
      <c r="E54" s="15">
        <v>843069</v>
      </c>
      <c r="F54" s="16">
        <f t="shared" si="6"/>
        <v>838</v>
      </c>
      <c r="G54" s="15">
        <v>144</v>
      </c>
    </row>
    <row r="55" spans="1:7" ht="12.75">
      <c r="A55" s="22">
        <f t="shared" si="0"/>
        <v>43120</v>
      </c>
      <c r="B55" s="15">
        <v>13606318</v>
      </c>
      <c r="C55" s="15">
        <v>134313</v>
      </c>
      <c r="D55" s="15">
        <f t="shared" si="1"/>
        <v>12464655</v>
      </c>
      <c r="E55" s="15">
        <v>1007350</v>
      </c>
      <c r="F55" s="16">
        <f t="shared" si="6"/>
        <v>838</v>
      </c>
      <c r="G55" s="15">
        <v>172</v>
      </c>
    </row>
    <row r="56" spans="1:7" ht="12.75">
      <c r="A56" s="22">
        <f t="shared" si="0"/>
        <v>43127</v>
      </c>
      <c r="B56" s="15">
        <v>13553120</v>
      </c>
      <c r="C56" s="15">
        <f>120570-43802</f>
        <v>76768</v>
      </c>
      <c r="D56" s="15">
        <f t="shared" si="1"/>
        <v>12473812</v>
      </c>
      <c r="E56" s="15">
        <v>1002540</v>
      </c>
      <c r="F56" s="16">
        <f t="shared" si="6"/>
        <v>838</v>
      </c>
      <c r="G56" s="15">
        <v>171</v>
      </c>
    </row>
    <row r="57" spans="1:7" ht="12.75">
      <c r="A57" s="22">
        <f t="shared" si="0"/>
        <v>43134</v>
      </c>
      <c r="B57" s="15">
        <v>13573237</v>
      </c>
      <c r="C57" s="15">
        <v>151861</v>
      </c>
      <c r="D57" s="15">
        <f t="shared" si="1"/>
        <v>12452286</v>
      </c>
      <c r="E57" s="15">
        <v>969090</v>
      </c>
      <c r="F57" s="16">
        <f aca="true" t="shared" si="7" ref="F57:F63">5866/7</f>
        <v>838</v>
      </c>
      <c r="G57" s="15">
        <v>165</v>
      </c>
    </row>
    <row r="58" spans="1:7" ht="12.75">
      <c r="A58" s="22">
        <f t="shared" si="0"/>
        <v>43141</v>
      </c>
      <c r="B58" s="15">
        <v>12084470</v>
      </c>
      <c r="C58" s="15">
        <v>148912</v>
      </c>
      <c r="D58" s="15">
        <f t="shared" si="1"/>
        <v>11082251</v>
      </c>
      <c r="E58" s="15">
        <v>853307</v>
      </c>
      <c r="F58" s="16">
        <f t="shared" si="7"/>
        <v>838</v>
      </c>
      <c r="G58" s="15">
        <v>145</v>
      </c>
    </row>
    <row r="59" spans="1:7" ht="12.75">
      <c r="A59" s="22">
        <f t="shared" si="0"/>
        <v>43148</v>
      </c>
      <c r="B59" s="15">
        <v>16016263</v>
      </c>
      <c r="C59" s="15">
        <v>170937</v>
      </c>
      <c r="D59" s="15">
        <f t="shared" si="1"/>
        <v>14606837</v>
      </c>
      <c r="E59" s="15">
        <v>1238489</v>
      </c>
      <c r="F59" s="16">
        <f t="shared" si="7"/>
        <v>838</v>
      </c>
      <c r="G59" s="15">
        <v>211</v>
      </c>
    </row>
    <row r="60" spans="1:7" ht="12.75">
      <c r="A60" s="22">
        <f t="shared" si="0"/>
        <v>43155</v>
      </c>
      <c r="B60" s="15">
        <v>16901777</v>
      </c>
      <c r="C60" s="15">
        <v>182919</v>
      </c>
      <c r="D60" s="15">
        <f t="shared" si="1"/>
        <v>15449075</v>
      </c>
      <c r="E60" s="15">
        <v>1269783</v>
      </c>
      <c r="F60" s="16">
        <f t="shared" si="7"/>
        <v>838</v>
      </c>
      <c r="G60" s="15">
        <v>216</v>
      </c>
    </row>
    <row r="61" spans="1:7" ht="12.75">
      <c r="A61" s="22">
        <f t="shared" si="0"/>
        <v>43162</v>
      </c>
      <c r="B61" s="15">
        <v>15762819</v>
      </c>
      <c r="C61" s="15">
        <v>155194</v>
      </c>
      <c r="D61" s="15">
        <f t="shared" si="1"/>
        <v>14418563</v>
      </c>
      <c r="E61" s="15">
        <v>1189062</v>
      </c>
      <c r="F61" s="16">
        <f t="shared" si="7"/>
        <v>838</v>
      </c>
      <c r="G61" s="15">
        <v>203</v>
      </c>
    </row>
    <row r="62" spans="1:7" ht="12.75">
      <c r="A62" s="22">
        <f t="shared" si="0"/>
        <v>43169</v>
      </c>
      <c r="B62" s="15">
        <v>16301791</v>
      </c>
      <c r="C62" s="15">
        <f>209225-35805</f>
        <v>173420</v>
      </c>
      <c r="D62" s="15">
        <f t="shared" si="1"/>
        <v>14960082</v>
      </c>
      <c r="E62" s="15">
        <v>1168289</v>
      </c>
      <c r="F62" s="16">
        <f t="shared" si="7"/>
        <v>838</v>
      </c>
      <c r="G62" s="18">
        <v>199</v>
      </c>
    </row>
    <row r="63" spans="1:7" ht="12.75">
      <c r="A63" s="22">
        <f t="shared" si="0"/>
        <v>43176</v>
      </c>
      <c r="B63" s="15">
        <v>15937091.02</v>
      </c>
      <c r="C63" s="15">
        <v>172456.94</v>
      </c>
      <c r="D63" s="15">
        <f t="shared" si="1"/>
        <v>14574935.61</v>
      </c>
      <c r="E63" s="15">
        <v>1189698.47</v>
      </c>
      <c r="F63" s="16">
        <f t="shared" si="7"/>
        <v>838</v>
      </c>
      <c r="G63" s="30">
        <v>202.81255881350154</v>
      </c>
    </row>
    <row r="64" spans="1:7" ht="12.75">
      <c r="A64" s="22">
        <f t="shared" si="0"/>
        <v>43183</v>
      </c>
      <c r="B64" s="15">
        <v>16689138</v>
      </c>
      <c r="C64" s="15">
        <v>184677</v>
      </c>
      <c r="D64" s="15">
        <f t="shared" si="1"/>
        <v>15242108</v>
      </c>
      <c r="E64" s="15">
        <v>1262353</v>
      </c>
      <c r="F64" s="16">
        <f>5866/7</f>
        <v>838</v>
      </c>
      <c r="G64" s="18">
        <v>215</v>
      </c>
    </row>
    <row r="65" ht="12.75">
      <c r="A65" s="22"/>
    </row>
    <row r="66" spans="1:7" ht="13.5" thickBot="1">
      <c r="A66" s="3" t="s">
        <v>12</v>
      </c>
      <c r="B66" s="17">
        <f>SUM(B13:B65)</f>
        <v>732654568.02</v>
      </c>
      <c r="C66" s="17">
        <f>SUM(C13:C65)</f>
        <v>7751027.359999999</v>
      </c>
      <c r="D66" s="17">
        <f>SUM(D13:D65)</f>
        <v>671008546.19</v>
      </c>
      <c r="E66" s="17">
        <f>SUM(E13:E65)</f>
        <v>53894994.47</v>
      </c>
      <c r="F66" s="24">
        <f>SUM(F13:F65)/COUNT(F13:F65)</f>
        <v>838</v>
      </c>
      <c r="G66" s="17">
        <f>+E66/SUM(F13:F64)/7</f>
        <v>176.68636231608485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30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42462</v>
      </c>
      <c r="B13" s="15">
        <v>14201812</v>
      </c>
      <c r="C13" s="15">
        <v>135294.89</v>
      </c>
      <c r="D13" s="15">
        <f aca="true" t="shared" si="0" ref="D13:D64">+B13-C13-E13</f>
        <v>13024888.11</v>
      </c>
      <c r="E13" s="15">
        <v>1041629</v>
      </c>
      <c r="F13" s="16">
        <v>793</v>
      </c>
      <c r="G13" s="15">
        <v>188</v>
      </c>
    </row>
    <row r="14" spans="1:7" ht="12.75">
      <c r="A14" s="22">
        <f aca="true" t="shared" si="1" ref="A14:A64">+A13+7</f>
        <v>42469</v>
      </c>
      <c r="B14" s="15">
        <v>13843950</v>
      </c>
      <c r="C14" s="15">
        <v>160617.26</v>
      </c>
      <c r="D14" s="15">
        <f t="shared" si="0"/>
        <v>12718608.74</v>
      </c>
      <c r="E14" s="15">
        <v>964724</v>
      </c>
      <c r="F14" s="16">
        <v>793</v>
      </c>
      <c r="G14" s="15">
        <v>174</v>
      </c>
    </row>
    <row r="15" spans="1:7" ht="12.75">
      <c r="A15" s="22">
        <f t="shared" si="1"/>
        <v>42476</v>
      </c>
      <c r="B15" s="15">
        <v>14380673</v>
      </c>
      <c r="C15" s="15">
        <v>160783.23</v>
      </c>
      <c r="D15" s="15">
        <f t="shared" si="0"/>
        <v>13199035.77</v>
      </c>
      <c r="E15" s="15">
        <v>1020854</v>
      </c>
      <c r="F15" s="16">
        <v>793</v>
      </c>
      <c r="G15" s="15">
        <v>184</v>
      </c>
    </row>
    <row r="16" spans="1:7" ht="12.75">
      <c r="A16" s="22">
        <f t="shared" si="1"/>
        <v>42483</v>
      </c>
      <c r="B16" s="15">
        <v>14411114</v>
      </c>
      <c r="C16" s="15">
        <v>162033.05</v>
      </c>
      <c r="D16" s="15">
        <f t="shared" si="0"/>
        <v>13223891.95</v>
      </c>
      <c r="E16" s="15">
        <v>1025189</v>
      </c>
      <c r="F16" s="16">
        <v>793</v>
      </c>
      <c r="G16" s="15">
        <v>185</v>
      </c>
    </row>
    <row r="17" spans="1:7" ht="12.75">
      <c r="A17" s="22">
        <f t="shared" si="1"/>
        <v>42490</v>
      </c>
      <c r="B17" s="15">
        <v>14188035</v>
      </c>
      <c r="C17" s="15">
        <f>131716.33-36380</f>
        <v>95336.32999999999</v>
      </c>
      <c r="D17" s="15">
        <f t="shared" si="0"/>
        <v>12939983.67</v>
      </c>
      <c r="E17" s="15">
        <v>1152715</v>
      </c>
      <c r="F17" s="16">
        <v>793</v>
      </c>
      <c r="G17" s="15">
        <v>208</v>
      </c>
    </row>
    <row r="18" spans="1:10" ht="12.75">
      <c r="A18" s="22">
        <f t="shared" si="1"/>
        <v>42497</v>
      </c>
      <c r="B18" s="15">
        <v>14536749</v>
      </c>
      <c r="C18" s="15">
        <v>145335.16</v>
      </c>
      <c r="D18" s="15">
        <f t="shared" si="0"/>
        <v>13255588.84</v>
      </c>
      <c r="E18" s="15">
        <v>1135825</v>
      </c>
      <c r="F18" s="16">
        <f>5551/7</f>
        <v>793</v>
      </c>
      <c r="G18" s="15">
        <v>205</v>
      </c>
      <c r="J18" s="15"/>
    </row>
    <row r="19" spans="1:7" ht="12.75">
      <c r="A19" s="22">
        <f t="shared" si="1"/>
        <v>42504</v>
      </c>
      <c r="B19" s="15">
        <v>15003583</v>
      </c>
      <c r="C19" s="15">
        <v>173505.22</v>
      </c>
      <c r="D19" s="15">
        <f t="shared" si="0"/>
        <v>13778079.78</v>
      </c>
      <c r="E19" s="15">
        <v>1051998</v>
      </c>
      <c r="F19" s="16">
        <v>793</v>
      </c>
      <c r="G19" s="15">
        <v>190</v>
      </c>
    </row>
    <row r="20" spans="1:7" ht="12.75">
      <c r="A20" s="22">
        <f t="shared" si="1"/>
        <v>42511</v>
      </c>
      <c r="B20" s="15">
        <v>14626786</v>
      </c>
      <c r="C20" s="15">
        <v>171984.41</v>
      </c>
      <c r="D20" s="15">
        <f t="shared" si="0"/>
        <v>13402882.59</v>
      </c>
      <c r="E20" s="15">
        <v>1051919</v>
      </c>
      <c r="F20" s="16">
        <v>793</v>
      </c>
      <c r="G20" s="15">
        <v>190</v>
      </c>
    </row>
    <row r="21" spans="1:7" ht="12.75">
      <c r="A21" s="22">
        <f t="shared" si="1"/>
        <v>42518</v>
      </c>
      <c r="B21" s="15">
        <v>13494885</v>
      </c>
      <c r="C21" s="15">
        <f>168976.03-30057</f>
        <v>138919.03</v>
      </c>
      <c r="D21" s="15">
        <f t="shared" si="0"/>
        <v>12376130.97</v>
      </c>
      <c r="E21" s="15">
        <v>979835</v>
      </c>
      <c r="F21" s="16">
        <v>793</v>
      </c>
      <c r="G21" s="15">
        <v>177</v>
      </c>
    </row>
    <row r="22" spans="1:7" ht="12.75">
      <c r="A22" s="22">
        <f t="shared" si="1"/>
        <v>42525</v>
      </c>
      <c r="B22" s="15">
        <v>14286044</v>
      </c>
      <c r="C22" s="15">
        <v>131711.31</v>
      </c>
      <c r="D22" s="15">
        <f t="shared" si="0"/>
        <v>13006814.69</v>
      </c>
      <c r="E22" s="15">
        <v>1147518</v>
      </c>
      <c r="F22" s="16">
        <v>793</v>
      </c>
      <c r="G22" s="15">
        <v>207</v>
      </c>
    </row>
    <row r="23" spans="1:7" ht="12.75">
      <c r="A23" s="22">
        <f t="shared" si="1"/>
        <v>42532</v>
      </c>
      <c r="B23" s="15">
        <v>14195940</v>
      </c>
      <c r="C23" s="15">
        <v>145433.49</v>
      </c>
      <c r="D23" s="15">
        <f t="shared" si="0"/>
        <v>13022899.51</v>
      </c>
      <c r="E23" s="15">
        <v>1027607</v>
      </c>
      <c r="F23" s="16">
        <v>793</v>
      </c>
      <c r="G23" s="15">
        <v>185</v>
      </c>
    </row>
    <row r="24" spans="1:7" ht="12.75">
      <c r="A24" s="22">
        <f t="shared" si="1"/>
        <v>42539</v>
      </c>
      <c r="B24" s="15">
        <v>13571726</v>
      </c>
      <c r="C24" s="15">
        <v>137373.13</v>
      </c>
      <c r="D24" s="15">
        <f t="shared" si="0"/>
        <v>12437518.87</v>
      </c>
      <c r="E24" s="15">
        <v>996834</v>
      </c>
      <c r="F24" s="16">
        <v>793</v>
      </c>
      <c r="G24" s="15">
        <v>180</v>
      </c>
    </row>
    <row r="25" spans="1:7" ht="12.75">
      <c r="A25" s="22">
        <f t="shared" si="1"/>
        <v>42546</v>
      </c>
      <c r="B25" s="15">
        <v>13003780</v>
      </c>
      <c r="C25" s="15">
        <v>157457.6</v>
      </c>
      <c r="D25" s="15">
        <f t="shared" si="0"/>
        <v>11869129.4</v>
      </c>
      <c r="E25" s="15">
        <v>977193</v>
      </c>
      <c r="F25" s="16">
        <v>793</v>
      </c>
      <c r="G25" s="15">
        <v>176</v>
      </c>
    </row>
    <row r="26" spans="1:7" ht="12.75">
      <c r="A26" s="22">
        <f t="shared" si="1"/>
        <v>42553</v>
      </c>
      <c r="B26" s="15">
        <v>14321900</v>
      </c>
      <c r="C26" s="15">
        <v>149645.92</v>
      </c>
      <c r="D26" s="15">
        <f t="shared" si="0"/>
        <v>13077561.08</v>
      </c>
      <c r="E26" s="15">
        <v>1094693</v>
      </c>
      <c r="F26" s="16">
        <v>793</v>
      </c>
      <c r="G26" s="15">
        <v>197</v>
      </c>
    </row>
    <row r="27" spans="1:7" ht="12.75">
      <c r="A27" s="22">
        <f t="shared" si="1"/>
        <v>42560</v>
      </c>
      <c r="B27" s="15">
        <v>15079531</v>
      </c>
      <c r="C27" s="15">
        <f>161976.17-35867</f>
        <v>126109.17000000001</v>
      </c>
      <c r="D27" s="15">
        <f t="shared" si="0"/>
        <v>13770097.83</v>
      </c>
      <c r="E27" s="15">
        <v>1183324</v>
      </c>
      <c r="F27" s="16">
        <v>793</v>
      </c>
      <c r="G27" s="15">
        <v>213</v>
      </c>
    </row>
    <row r="28" spans="1:7" ht="12.75">
      <c r="A28" s="22">
        <f t="shared" si="1"/>
        <v>42567</v>
      </c>
      <c r="B28" s="15">
        <v>14069328</v>
      </c>
      <c r="C28" s="15">
        <v>182468.34</v>
      </c>
      <c r="D28" s="15">
        <f t="shared" si="0"/>
        <v>12784007.66</v>
      </c>
      <c r="E28" s="15">
        <v>1102852</v>
      </c>
      <c r="F28" s="16">
        <v>793</v>
      </c>
      <c r="G28" s="15">
        <v>199</v>
      </c>
    </row>
    <row r="29" spans="1:7" ht="12.75">
      <c r="A29" s="22">
        <f t="shared" si="1"/>
        <v>42574</v>
      </c>
      <c r="B29" s="15">
        <v>12880687</v>
      </c>
      <c r="C29" s="15">
        <v>166238.51</v>
      </c>
      <c r="D29" s="15">
        <f t="shared" si="0"/>
        <v>11761566.49</v>
      </c>
      <c r="E29" s="15">
        <v>952882</v>
      </c>
      <c r="F29" s="16">
        <v>793</v>
      </c>
      <c r="G29" s="15">
        <v>172</v>
      </c>
    </row>
    <row r="30" spans="1:7" ht="12.75">
      <c r="A30" s="22">
        <f t="shared" si="1"/>
        <v>42581</v>
      </c>
      <c r="B30" s="15">
        <v>14530738</v>
      </c>
      <c r="C30" s="15">
        <f>179051.46-32266</f>
        <v>146785.46</v>
      </c>
      <c r="D30" s="15">
        <f t="shared" si="0"/>
        <v>13315064.54</v>
      </c>
      <c r="E30" s="15">
        <v>1068888</v>
      </c>
      <c r="F30" s="16">
        <v>793</v>
      </c>
      <c r="G30" s="15">
        <v>193</v>
      </c>
    </row>
    <row r="31" spans="1:7" ht="12.75">
      <c r="A31" s="22">
        <f t="shared" si="1"/>
        <v>42588</v>
      </c>
      <c r="B31" s="15">
        <v>14766313</v>
      </c>
      <c r="C31" s="15">
        <v>164488.94</v>
      </c>
      <c r="D31" s="15">
        <f t="shared" si="0"/>
        <v>13484046.06</v>
      </c>
      <c r="E31" s="15">
        <v>1117778</v>
      </c>
      <c r="F31" s="16">
        <v>793</v>
      </c>
      <c r="G31" s="15">
        <v>201</v>
      </c>
    </row>
    <row r="32" spans="1:7" ht="12.75">
      <c r="A32" s="22">
        <f t="shared" si="1"/>
        <v>42595</v>
      </c>
      <c r="B32" s="15">
        <v>13990540</v>
      </c>
      <c r="C32" s="15">
        <v>178329.93</v>
      </c>
      <c r="D32" s="15">
        <f t="shared" si="0"/>
        <v>12776427.07</v>
      </c>
      <c r="E32" s="15">
        <v>1035783</v>
      </c>
      <c r="F32" s="16">
        <v>793</v>
      </c>
      <c r="G32" s="15">
        <v>187</v>
      </c>
    </row>
    <row r="33" spans="1:7" ht="12.75">
      <c r="A33" s="22">
        <f t="shared" si="1"/>
        <v>42602</v>
      </c>
      <c r="B33" s="15">
        <v>13606776</v>
      </c>
      <c r="C33" s="15">
        <v>150977.21</v>
      </c>
      <c r="D33" s="15">
        <f t="shared" si="0"/>
        <v>12478293.79</v>
      </c>
      <c r="E33" s="15">
        <v>977505</v>
      </c>
      <c r="F33" s="16">
        <v>793</v>
      </c>
      <c r="G33" s="15">
        <v>176</v>
      </c>
    </row>
    <row r="34" spans="1:7" ht="12.75">
      <c r="A34" s="22">
        <f t="shared" si="1"/>
        <v>42609</v>
      </c>
      <c r="B34" s="15">
        <v>14468134</v>
      </c>
      <c r="C34" s="15">
        <v>169474.05</v>
      </c>
      <c r="D34" s="15">
        <f t="shared" si="0"/>
        <v>13204974.95</v>
      </c>
      <c r="E34" s="15">
        <v>1093685</v>
      </c>
      <c r="F34" s="16">
        <v>793</v>
      </c>
      <c r="G34" s="15">
        <v>197</v>
      </c>
    </row>
    <row r="35" spans="1:7" ht="12.75">
      <c r="A35" s="22">
        <f t="shared" si="1"/>
        <v>42616</v>
      </c>
      <c r="B35" s="15">
        <v>14135818</v>
      </c>
      <c r="C35" s="15">
        <f>117047.22-38883</f>
        <v>78164.22</v>
      </c>
      <c r="D35" s="15">
        <f t="shared" si="0"/>
        <v>12997438.78</v>
      </c>
      <c r="E35" s="15">
        <v>1060215</v>
      </c>
      <c r="F35" s="16">
        <v>793</v>
      </c>
      <c r="G35" s="15">
        <v>191</v>
      </c>
    </row>
    <row r="36" spans="1:7" ht="12.75">
      <c r="A36" s="22">
        <f t="shared" si="1"/>
        <v>42623</v>
      </c>
      <c r="B36" s="15">
        <v>14440076</v>
      </c>
      <c r="C36" s="15">
        <v>170940.75</v>
      </c>
      <c r="D36" s="15">
        <f t="shared" si="0"/>
        <v>13263486.25</v>
      </c>
      <c r="E36" s="15">
        <v>1005649</v>
      </c>
      <c r="F36" s="16">
        <v>793</v>
      </c>
      <c r="G36" s="15">
        <v>181</v>
      </c>
    </row>
    <row r="37" spans="1:7" ht="12.75">
      <c r="A37" s="22">
        <f t="shared" si="1"/>
        <v>42630</v>
      </c>
      <c r="B37" s="15">
        <v>13226933</v>
      </c>
      <c r="C37" s="15">
        <v>158050.76</v>
      </c>
      <c r="D37" s="15">
        <f t="shared" si="0"/>
        <v>12071990.24</v>
      </c>
      <c r="E37" s="15">
        <v>996892</v>
      </c>
      <c r="F37" s="16">
        <v>793</v>
      </c>
      <c r="G37" s="15">
        <v>180</v>
      </c>
    </row>
    <row r="38" spans="1:7" ht="12.75">
      <c r="A38" s="22">
        <f t="shared" si="1"/>
        <v>42637</v>
      </c>
      <c r="B38" s="15">
        <v>13984614</v>
      </c>
      <c r="C38" s="15">
        <v>176206.06</v>
      </c>
      <c r="D38" s="15">
        <f t="shared" si="0"/>
        <v>12776040.94</v>
      </c>
      <c r="E38" s="15">
        <v>1032367</v>
      </c>
      <c r="F38" s="16">
        <v>793</v>
      </c>
      <c r="G38" s="15">
        <v>186</v>
      </c>
    </row>
    <row r="39" spans="1:7" ht="12.75">
      <c r="A39" s="22">
        <f t="shared" si="1"/>
        <v>42644</v>
      </c>
      <c r="B39" s="15">
        <v>13318994</v>
      </c>
      <c r="C39" s="15">
        <f>117730.31-30749</f>
        <v>86981.31</v>
      </c>
      <c r="D39" s="15">
        <f t="shared" si="0"/>
        <v>12150081.69</v>
      </c>
      <c r="E39" s="15">
        <v>1081931</v>
      </c>
      <c r="F39" s="16">
        <v>793</v>
      </c>
      <c r="G39" s="15">
        <v>195</v>
      </c>
    </row>
    <row r="40" spans="1:7" ht="12.75">
      <c r="A40" s="22">
        <f t="shared" si="1"/>
        <v>42651</v>
      </c>
      <c r="B40" s="15">
        <v>13310333</v>
      </c>
      <c r="C40" s="15">
        <v>161163.32</v>
      </c>
      <c r="D40" s="15">
        <f t="shared" si="0"/>
        <v>12147862.68</v>
      </c>
      <c r="E40" s="15">
        <v>1001307</v>
      </c>
      <c r="F40" s="16">
        <v>793</v>
      </c>
      <c r="G40" s="15">
        <v>180</v>
      </c>
    </row>
    <row r="41" spans="1:7" ht="12.75">
      <c r="A41" s="22">
        <f t="shared" si="1"/>
        <v>42658</v>
      </c>
      <c r="B41" s="15">
        <v>13645242</v>
      </c>
      <c r="C41" s="15">
        <v>170191.82</v>
      </c>
      <c r="D41" s="15">
        <f t="shared" si="0"/>
        <v>12483770.18</v>
      </c>
      <c r="E41" s="15">
        <v>991280</v>
      </c>
      <c r="F41" s="16">
        <v>793</v>
      </c>
      <c r="G41" s="15">
        <v>179</v>
      </c>
    </row>
    <row r="42" spans="1:7" ht="12.75">
      <c r="A42" s="22">
        <f t="shared" si="1"/>
        <v>42665</v>
      </c>
      <c r="B42" s="15">
        <v>12916586</v>
      </c>
      <c r="C42" s="15">
        <f>162392.96-31845</f>
        <v>130547.95999999999</v>
      </c>
      <c r="D42" s="15">
        <f t="shared" si="0"/>
        <v>11820513.04</v>
      </c>
      <c r="E42" s="15">
        <v>965525</v>
      </c>
      <c r="F42" s="16">
        <v>793</v>
      </c>
      <c r="G42" s="15">
        <v>174</v>
      </c>
    </row>
    <row r="43" spans="1:7" ht="12.75">
      <c r="A43" s="22">
        <f t="shared" si="1"/>
        <v>42672</v>
      </c>
      <c r="B43" s="15">
        <v>12599826</v>
      </c>
      <c r="C43" s="15">
        <v>128195.23</v>
      </c>
      <c r="D43" s="15">
        <f t="shared" si="0"/>
        <v>11516968.77</v>
      </c>
      <c r="E43" s="15">
        <v>954662</v>
      </c>
      <c r="F43" s="16">
        <v>793</v>
      </c>
      <c r="G43" s="15">
        <v>172</v>
      </c>
    </row>
    <row r="44" spans="1:7" ht="12.75">
      <c r="A44" s="22">
        <f t="shared" si="1"/>
        <v>42679</v>
      </c>
      <c r="B44" s="15">
        <v>14412544</v>
      </c>
      <c r="C44" s="15">
        <v>181152.1</v>
      </c>
      <c r="D44" s="15">
        <f t="shared" si="0"/>
        <v>13172932.9</v>
      </c>
      <c r="E44" s="15">
        <v>1058459</v>
      </c>
      <c r="F44" s="16">
        <v>793</v>
      </c>
      <c r="G44" s="15">
        <v>191</v>
      </c>
    </row>
    <row r="45" spans="1:7" ht="12.75">
      <c r="A45" s="22">
        <f t="shared" si="1"/>
        <v>42686</v>
      </c>
      <c r="B45" s="15">
        <v>14375404</v>
      </c>
      <c r="C45" s="15">
        <v>201268.14</v>
      </c>
      <c r="D45" s="15">
        <f t="shared" si="0"/>
        <v>13150158.86</v>
      </c>
      <c r="E45" s="15">
        <v>1023977</v>
      </c>
      <c r="F45" s="16">
        <f aca="true" t="shared" si="2" ref="F45:F50">5551/7</f>
        <v>793</v>
      </c>
      <c r="G45" s="15">
        <v>184</v>
      </c>
    </row>
    <row r="46" spans="1:7" ht="12.75">
      <c r="A46" s="22">
        <f t="shared" si="1"/>
        <v>42693</v>
      </c>
      <c r="B46" s="15">
        <v>12911291</v>
      </c>
      <c r="C46" s="15">
        <v>168161.81</v>
      </c>
      <c r="D46" s="15">
        <f t="shared" si="0"/>
        <v>11795457.19</v>
      </c>
      <c r="E46" s="15">
        <v>947672</v>
      </c>
      <c r="F46" s="16">
        <f t="shared" si="2"/>
        <v>793</v>
      </c>
      <c r="G46" s="15">
        <v>171</v>
      </c>
    </row>
    <row r="47" spans="1:7" ht="12.75">
      <c r="A47" s="22">
        <f t="shared" si="1"/>
        <v>42700</v>
      </c>
      <c r="B47" s="15">
        <v>12864172</v>
      </c>
      <c r="C47" s="15">
        <v>140589.16</v>
      </c>
      <c r="D47" s="15">
        <f t="shared" si="0"/>
        <v>11858498.84</v>
      </c>
      <c r="E47" s="15">
        <v>865084</v>
      </c>
      <c r="F47" s="16">
        <f t="shared" si="2"/>
        <v>793</v>
      </c>
      <c r="G47" s="15">
        <v>156</v>
      </c>
    </row>
    <row r="48" spans="1:7" ht="12.75">
      <c r="A48" s="22">
        <f t="shared" si="1"/>
        <v>42707</v>
      </c>
      <c r="B48" s="15">
        <v>13248426</v>
      </c>
      <c r="C48" s="15">
        <f>142720.02-24915</f>
        <v>117805.01999999999</v>
      </c>
      <c r="D48" s="15">
        <f t="shared" si="0"/>
        <v>12143081.98</v>
      </c>
      <c r="E48" s="15">
        <v>987539</v>
      </c>
      <c r="F48" s="16">
        <f t="shared" si="2"/>
        <v>793</v>
      </c>
      <c r="G48" s="15">
        <v>178</v>
      </c>
    </row>
    <row r="49" spans="1:7" ht="12.75">
      <c r="A49" s="22">
        <f t="shared" si="1"/>
        <v>42714</v>
      </c>
      <c r="B49" s="15">
        <v>11302274</v>
      </c>
      <c r="C49" s="15">
        <v>167020.46</v>
      </c>
      <c r="D49" s="15">
        <f t="shared" si="0"/>
        <v>10321990.54</v>
      </c>
      <c r="E49" s="15">
        <v>813263</v>
      </c>
      <c r="F49" s="16">
        <f t="shared" si="2"/>
        <v>793</v>
      </c>
      <c r="G49" s="15">
        <v>147</v>
      </c>
    </row>
    <row r="50" spans="1:7" ht="12.75">
      <c r="A50" s="22">
        <f t="shared" si="1"/>
        <v>42721</v>
      </c>
      <c r="B50" s="15">
        <v>9959636</v>
      </c>
      <c r="C50" s="15">
        <v>152706.99</v>
      </c>
      <c r="D50" s="15">
        <f t="shared" si="0"/>
        <v>9087513.01</v>
      </c>
      <c r="E50" s="15">
        <v>719416</v>
      </c>
      <c r="F50" s="16">
        <f t="shared" si="2"/>
        <v>793</v>
      </c>
      <c r="G50" s="15">
        <v>130</v>
      </c>
    </row>
    <row r="51" spans="1:7" ht="12.75">
      <c r="A51" s="22">
        <f t="shared" si="1"/>
        <v>42728</v>
      </c>
      <c r="B51" s="15">
        <v>10903060</v>
      </c>
      <c r="C51" s="15">
        <v>120486.55</v>
      </c>
      <c r="D51" s="15">
        <f t="shared" si="0"/>
        <v>10025354.45</v>
      </c>
      <c r="E51" s="15">
        <v>757219</v>
      </c>
      <c r="F51" s="16">
        <f>5563/7</f>
        <v>794.7142857142857</v>
      </c>
      <c r="G51" s="15">
        <v>136</v>
      </c>
    </row>
    <row r="52" spans="1:7" ht="12.75">
      <c r="A52" s="22">
        <f t="shared" si="1"/>
        <v>42735</v>
      </c>
      <c r="B52" s="15">
        <v>15688483</v>
      </c>
      <c r="C52" s="15">
        <f>155168.92-27660</f>
        <v>127508.92000000001</v>
      </c>
      <c r="D52" s="15">
        <f t="shared" si="0"/>
        <v>14363106.08</v>
      </c>
      <c r="E52" s="15">
        <v>1197868</v>
      </c>
      <c r="F52" s="16">
        <f>5579/7</f>
        <v>797</v>
      </c>
      <c r="G52" s="15">
        <v>215</v>
      </c>
    </row>
    <row r="53" spans="1:7" ht="12.75">
      <c r="A53" s="22">
        <f t="shared" si="1"/>
        <v>42742</v>
      </c>
      <c r="B53" s="15">
        <v>13882421</v>
      </c>
      <c r="C53" s="15">
        <v>166530.58</v>
      </c>
      <c r="D53" s="15">
        <f t="shared" si="0"/>
        <v>12708660.42</v>
      </c>
      <c r="E53" s="15">
        <v>1007230</v>
      </c>
      <c r="F53" s="16">
        <f>5579/7</f>
        <v>797</v>
      </c>
      <c r="G53" s="15">
        <v>181</v>
      </c>
    </row>
    <row r="54" spans="1:7" ht="12.75">
      <c r="A54" s="22">
        <f t="shared" si="1"/>
        <v>42749</v>
      </c>
      <c r="B54" s="15">
        <v>13852680</v>
      </c>
      <c r="C54" s="15">
        <v>196379.77</v>
      </c>
      <c r="D54" s="15">
        <f t="shared" si="0"/>
        <v>12688297.23</v>
      </c>
      <c r="E54" s="15">
        <v>968003</v>
      </c>
      <c r="F54" s="16">
        <f>5579/7</f>
        <v>797</v>
      </c>
      <c r="G54" s="15">
        <v>174</v>
      </c>
    </row>
    <row r="55" spans="1:7" ht="12.75">
      <c r="A55" s="22">
        <f t="shared" si="1"/>
        <v>42756</v>
      </c>
      <c r="B55" s="15">
        <v>15025274</v>
      </c>
      <c r="C55" s="15">
        <v>216517.34</v>
      </c>
      <c r="D55" s="15">
        <f t="shared" si="0"/>
        <v>13741432.66</v>
      </c>
      <c r="E55" s="15">
        <v>1067324</v>
      </c>
      <c r="F55" s="16">
        <f>5712/7</f>
        <v>816</v>
      </c>
      <c r="G55" s="15">
        <v>187</v>
      </c>
    </row>
    <row r="56" spans="1:7" ht="12.75">
      <c r="A56" s="22">
        <f t="shared" si="1"/>
        <v>42763</v>
      </c>
      <c r="B56" s="15">
        <v>12845893</v>
      </c>
      <c r="C56" s="15">
        <v>171306.54</v>
      </c>
      <c r="D56" s="15">
        <f t="shared" si="0"/>
        <v>11751640.46</v>
      </c>
      <c r="E56" s="15">
        <v>922946</v>
      </c>
      <c r="F56" s="16">
        <f>5810/7</f>
        <v>830</v>
      </c>
      <c r="G56" s="15">
        <v>159</v>
      </c>
    </row>
    <row r="57" spans="1:7" ht="12.75">
      <c r="A57" s="22">
        <f t="shared" si="1"/>
        <v>42770</v>
      </c>
      <c r="B57" s="15">
        <v>14683772</v>
      </c>
      <c r="C57" s="15">
        <f>198589-50142</f>
        <v>148447</v>
      </c>
      <c r="D57" s="15">
        <f t="shared" si="0"/>
        <v>13451281</v>
      </c>
      <c r="E57" s="15">
        <v>1084044</v>
      </c>
      <c r="F57" s="16">
        <f>5810/7</f>
        <v>830</v>
      </c>
      <c r="G57" s="15">
        <v>187</v>
      </c>
    </row>
    <row r="58" spans="1:7" ht="12.75">
      <c r="A58" s="22">
        <f t="shared" si="1"/>
        <v>42777</v>
      </c>
      <c r="B58" s="15">
        <v>13213931</v>
      </c>
      <c r="C58" s="15">
        <v>178078.73</v>
      </c>
      <c r="D58" s="15">
        <f t="shared" si="0"/>
        <v>12044383.27</v>
      </c>
      <c r="E58" s="15">
        <v>991469</v>
      </c>
      <c r="F58" s="16">
        <f>5810/7</f>
        <v>830</v>
      </c>
      <c r="G58" s="15">
        <v>171</v>
      </c>
    </row>
    <row r="59" spans="1:7" ht="12.75">
      <c r="A59" s="22">
        <f t="shared" si="1"/>
        <v>42784</v>
      </c>
      <c r="B59" s="15">
        <v>14118381</v>
      </c>
      <c r="C59" s="15">
        <v>157245.64</v>
      </c>
      <c r="D59" s="15">
        <f t="shared" si="0"/>
        <v>12877606.36</v>
      </c>
      <c r="E59" s="15">
        <v>1083529</v>
      </c>
      <c r="F59" s="16">
        <f>5850/7</f>
        <v>835.7142857142857</v>
      </c>
      <c r="G59" s="15">
        <v>185</v>
      </c>
    </row>
    <row r="60" spans="1:7" ht="12.75">
      <c r="A60" s="22">
        <f t="shared" si="1"/>
        <v>42791</v>
      </c>
      <c r="B60" s="15">
        <v>16071112</v>
      </c>
      <c r="C60" s="15">
        <v>171670.65</v>
      </c>
      <c r="D60" s="15">
        <f t="shared" si="0"/>
        <v>14688695.35</v>
      </c>
      <c r="E60" s="15">
        <v>1210746</v>
      </c>
      <c r="F60" s="16">
        <f>5866/7</f>
        <v>838</v>
      </c>
      <c r="G60" s="15">
        <v>206</v>
      </c>
    </row>
    <row r="61" spans="1:7" ht="12.75">
      <c r="A61" s="22">
        <f t="shared" si="1"/>
        <v>42798</v>
      </c>
      <c r="B61" s="15">
        <v>15656050</v>
      </c>
      <c r="C61" s="15">
        <f>186171.61-45001</f>
        <v>141170.61</v>
      </c>
      <c r="D61" s="15">
        <f t="shared" si="0"/>
        <v>14299590.39</v>
      </c>
      <c r="E61" s="15">
        <v>1215289</v>
      </c>
      <c r="F61" s="16">
        <f>5864/7</f>
        <v>837.7142857142857</v>
      </c>
      <c r="G61" s="15">
        <v>207</v>
      </c>
    </row>
    <row r="62" spans="1:7" ht="12.75">
      <c r="A62" s="22">
        <f t="shared" si="1"/>
        <v>42805</v>
      </c>
      <c r="B62" s="15">
        <v>13540529</v>
      </c>
      <c r="C62" s="15">
        <v>123708.79</v>
      </c>
      <c r="D62" s="15">
        <f t="shared" si="0"/>
        <v>12352873.21</v>
      </c>
      <c r="E62" s="15">
        <v>1063947</v>
      </c>
      <c r="F62" s="16">
        <f>5866/7</f>
        <v>838</v>
      </c>
      <c r="G62" s="15">
        <v>181</v>
      </c>
    </row>
    <row r="63" spans="1:7" ht="12.75">
      <c r="A63" s="22">
        <f t="shared" si="1"/>
        <v>42812</v>
      </c>
      <c r="B63" s="15">
        <v>12294794</v>
      </c>
      <c r="C63" s="15">
        <v>107222.05</v>
      </c>
      <c r="D63" s="15">
        <f t="shared" si="0"/>
        <v>11243503.95</v>
      </c>
      <c r="E63" s="15">
        <v>944068</v>
      </c>
      <c r="F63" s="16">
        <v>838</v>
      </c>
      <c r="G63" s="15">
        <v>161</v>
      </c>
    </row>
    <row r="64" spans="1:7" ht="12.75">
      <c r="A64" s="22">
        <f t="shared" si="1"/>
        <v>42819</v>
      </c>
      <c r="B64" s="15">
        <v>14559742</v>
      </c>
      <c r="C64" s="15">
        <v>133973.18</v>
      </c>
      <c r="D64" s="15">
        <f t="shared" si="0"/>
        <v>13294849.82</v>
      </c>
      <c r="E64" s="15">
        <v>1130919</v>
      </c>
      <c r="F64" s="16">
        <f>5866/7</f>
        <v>838</v>
      </c>
      <c r="G64" s="15">
        <v>193</v>
      </c>
    </row>
    <row r="65" ht="12.75">
      <c r="A65" s="22"/>
    </row>
    <row r="66" ht="12.75">
      <c r="A66" s="22"/>
    </row>
    <row r="67" spans="1:7" ht="13.5" thickBot="1">
      <c r="A67" s="3" t="s">
        <v>12</v>
      </c>
      <c r="B67" s="17">
        <f>SUM(B13:B65)</f>
        <v>718447315</v>
      </c>
      <c r="C67" s="17">
        <f>SUM(C13:C65)</f>
        <v>7899693.099999999</v>
      </c>
      <c r="D67" s="17">
        <f>SUM(D13:D65)</f>
        <v>657196552.9000002</v>
      </c>
      <c r="E67" s="17">
        <f>SUM(E13:E65)</f>
        <v>53351069</v>
      </c>
      <c r="F67" s="24">
        <f>SUM(F13:F66)/COUNT(F13:F66)</f>
        <v>800.9835164835165</v>
      </c>
      <c r="G67" s="17">
        <f>+E67/SUM(F13:F66)/7</f>
        <v>182.98612625961215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2024-06-11T13:59:50Z</cp:lastPrinted>
  <dcterms:created xsi:type="dcterms:W3CDTF">2007-10-10T21:03:54Z</dcterms:created>
  <dcterms:modified xsi:type="dcterms:W3CDTF">2024-08-05T17:48:51Z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